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995" windowHeight="10710"/>
  </bookViews>
  <sheets>
    <sheet name="recap salaire" sheetId="1" r:id="rId1"/>
    <sheet name="Feuil2" sheetId="2" r:id="rId2"/>
    <sheet name="Feuil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25725"/>
</workbook>
</file>

<file path=xl/calcChain.xml><?xml version="1.0" encoding="utf-8"?>
<calcChain xmlns="http://schemas.openxmlformats.org/spreadsheetml/2006/main">
  <c r="P11" i="1"/>
  <c r="O11"/>
  <c r="N11"/>
  <c r="CL12"/>
  <c r="J28" l="1"/>
  <c r="J27"/>
  <c r="J26"/>
  <c r="J25"/>
  <c r="J24"/>
  <c r="H24"/>
  <c r="J23"/>
  <c r="H28"/>
  <c r="H27"/>
  <c r="H25"/>
  <c r="H23"/>
  <c r="G27"/>
  <c r="G26"/>
  <c r="F28"/>
  <c r="F27"/>
  <c r="F26"/>
  <c r="F25"/>
  <c r="F24"/>
  <c r="F23"/>
  <c r="CL6" l="1"/>
  <c r="CL7"/>
  <c r="CL8"/>
  <c r="CL9"/>
  <c r="CL10"/>
  <c r="CL5"/>
  <c r="CF7" l="1"/>
  <c r="CG11" l="1"/>
  <c r="CK10"/>
  <c r="CJ10"/>
  <c r="CI10"/>
  <c r="CH10"/>
  <c r="CE10"/>
  <c r="CK9"/>
  <c r="CJ9"/>
  <c r="CI9"/>
  <c r="CF9"/>
  <c r="CH9" s="1"/>
  <c r="CE9"/>
  <c r="CK8"/>
  <c r="CJ8"/>
  <c r="CI8"/>
  <c r="CF8"/>
  <c r="CH8" s="1"/>
  <c r="CE8"/>
  <c r="CK7"/>
  <c r="CJ7"/>
  <c r="CI7"/>
  <c r="CH7"/>
  <c r="CE7"/>
  <c r="CK6"/>
  <c r="CJ6"/>
  <c r="CI6"/>
  <c r="CF6"/>
  <c r="CH6" s="1"/>
  <c r="CE6"/>
  <c r="CK5"/>
  <c r="CK11" s="1"/>
  <c r="CJ5"/>
  <c r="CJ11" s="1"/>
  <c r="CI5"/>
  <c r="CI11" s="1"/>
  <c r="CF5"/>
  <c r="CF11" s="1"/>
  <c r="CE5"/>
  <c r="CE11" s="1"/>
  <c r="CH5" l="1"/>
  <c r="CH11" s="1"/>
  <c r="BZ11" l="1"/>
  <c r="CD10"/>
  <c r="CC10"/>
  <c r="CB10"/>
  <c r="CA10"/>
  <c r="BX10"/>
  <c r="CD9"/>
  <c r="CC9"/>
  <c r="CB9"/>
  <c r="CA9"/>
  <c r="BY9"/>
  <c r="BX9"/>
  <c r="CD8"/>
  <c r="CC8"/>
  <c r="CB8"/>
  <c r="BY8"/>
  <c r="CA8" s="1"/>
  <c r="BX8"/>
  <c r="CD7"/>
  <c r="CC7"/>
  <c r="CB7"/>
  <c r="BY7"/>
  <c r="CA7" s="1"/>
  <c r="BX7"/>
  <c r="CD6"/>
  <c r="CC6"/>
  <c r="CB6"/>
  <c r="BY6"/>
  <c r="CA6" s="1"/>
  <c r="BX6"/>
  <c r="CD5"/>
  <c r="CD11" s="1"/>
  <c r="CC5"/>
  <c r="CC11" s="1"/>
  <c r="CB5"/>
  <c r="CB11" s="1"/>
  <c r="BY5"/>
  <c r="BY11" s="1"/>
  <c r="BX5"/>
  <c r="BX11" s="1"/>
  <c r="BR9"/>
  <c r="BR8"/>
  <c r="BR7"/>
  <c r="BR6"/>
  <c r="BR5"/>
  <c r="CA5" l="1"/>
  <c r="CA11" s="1"/>
  <c r="BS11" l="1"/>
  <c r="BW10"/>
  <c r="BV10"/>
  <c r="BU10"/>
  <c r="BT10"/>
  <c r="BR10"/>
  <c r="BQ10"/>
  <c r="BW9"/>
  <c r="BV9"/>
  <c r="BU9"/>
  <c r="BT9"/>
  <c r="BQ9"/>
  <c r="BW8"/>
  <c r="BV8"/>
  <c r="BU8"/>
  <c r="BT8"/>
  <c r="BQ8"/>
  <c r="BW7"/>
  <c r="BV7"/>
  <c r="BU7"/>
  <c r="BT7"/>
  <c r="BQ7"/>
  <c r="BW6"/>
  <c r="BV6"/>
  <c r="BU6"/>
  <c r="BT6"/>
  <c r="BQ6"/>
  <c r="BW5"/>
  <c r="BW11" s="1"/>
  <c r="BV5"/>
  <c r="BV11" s="1"/>
  <c r="BU5"/>
  <c r="BU11" s="1"/>
  <c r="BR11"/>
  <c r="BQ5"/>
  <c r="BQ11" s="1"/>
  <c r="BT5" l="1"/>
  <c r="BT11" s="1"/>
  <c r="BL11" l="1"/>
  <c r="BP10"/>
  <c r="BO10"/>
  <c r="BN10"/>
  <c r="BK10"/>
  <c r="BM10" s="1"/>
  <c r="BJ10"/>
  <c r="BP9"/>
  <c r="BO9"/>
  <c r="BN9"/>
  <c r="BK9"/>
  <c r="BM9" s="1"/>
  <c r="BJ9"/>
  <c r="BP8"/>
  <c r="BO8"/>
  <c r="BN8"/>
  <c r="BK8"/>
  <c r="BM8" s="1"/>
  <c r="BJ8"/>
  <c r="BP7"/>
  <c r="BO7"/>
  <c r="BN7"/>
  <c r="BK7"/>
  <c r="BM7" s="1"/>
  <c r="BJ7"/>
  <c r="BP6"/>
  <c r="BO6"/>
  <c r="BN6"/>
  <c r="BK6"/>
  <c r="BM6" s="1"/>
  <c r="BJ6"/>
  <c r="BP5"/>
  <c r="BP11" s="1"/>
  <c r="BO5"/>
  <c r="BO11" s="1"/>
  <c r="BN5"/>
  <c r="BN11" s="1"/>
  <c r="BK5"/>
  <c r="BK11" s="1"/>
  <c r="BJ5"/>
  <c r="BJ11" s="1"/>
  <c r="BD7"/>
  <c r="BD6"/>
  <c r="BD5"/>
  <c r="BM5" l="1"/>
  <c r="BM11" s="1"/>
  <c r="BE11"/>
  <c r="BI10"/>
  <c r="BH10"/>
  <c r="BG10"/>
  <c r="BD10"/>
  <c r="BF10" s="1"/>
  <c r="BC10"/>
  <c r="BI9"/>
  <c r="BH9"/>
  <c r="BG9"/>
  <c r="BD9"/>
  <c r="BF9" s="1"/>
  <c r="BC9"/>
  <c r="BI8"/>
  <c r="BH8"/>
  <c r="BG8"/>
  <c r="BF8"/>
  <c r="BD8"/>
  <c r="BC8"/>
  <c r="BI7"/>
  <c r="BH7"/>
  <c r="BG7"/>
  <c r="BF7"/>
  <c r="BC7"/>
  <c r="BI6"/>
  <c r="BH6"/>
  <c r="BG6"/>
  <c r="BF6"/>
  <c r="BC6"/>
  <c r="BI5"/>
  <c r="BI11" s="1"/>
  <c r="BH5"/>
  <c r="BH11" s="1"/>
  <c r="BG5"/>
  <c r="BG11" s="1"/>
  <c r="BF5"/>
  <c r="BF11" s="1"/>
  <c r="BD11"/>
  <c r="BC5"/>
  <c r="BC11" s="1"/>
  <c r="BB10"/>
  <c r="BB9"/>
  <c r="BB8"/>
  <c r="BB7"/>
  <c r="BB6"/>
  <c r="BB5"/>
  <c r="BA10"/>
  <c r="BA9"/>
  <c r="BA8"/>
  <c r="BA7"/>
  <c r="BA6"/>
  <c r="BA5"/>
  <c r="AZ10"/>
  <c r="AZ9"/>
  <c r="AZ8"/>
  <c r="AZ7"/>
  <c r="AZ6"/>
  <c r="AZ5"/>
  <c r="AW10"/>
  <c r="AW9"/>
  <c r="AY9" s="1"/>
  <c r="AW8"/>
  <c r="AY8" s="1"/>
  <c r="AW7"/>
  <c r="AY7" s="1"/>
  <c r="AW6"/>
  <c r="AY6" s="1"/>
  <c r="AW5"/>
  <c r="AV10"/>
  <c r="AV9"/>
  <c r="AV8"/>
  <c r="AV7"/>
  <c r="AV6"/>
  <c r="AV5"/>
  <c r="AX11"/>
  <c r="AY10"/>
  <c r="AZ11"/>
  <c r="BB11" l="1"/>
  <c r="BA11"/>
  <c r="AW11"/>
  <c r="AV11"/>
  <c r="AY5"/>
  <c r="AY11" s="1"/>
  <c r="AU9" l="1"/>
  <c r="AU8"/>
  <c r="AS10"/>
  <c r="AS9"/>
  <c r="AS8"/>
  <c r="AS7"/>
  <c r="AS6"/>
  <c r="AS5"/>
  <c r="AQ11"/>
  <c r="AP10"/>
  <c r="AP9"/>
  <c r="AP5"/>
  <c r="AO10"/>
  <c r="AO9"/>
  <c r="AO8"/>
  <c r="AO7"/>
  <c r="AO6"/>
  <c r="AO5"/>
  <c r="AN9" l="1"/>
  <c r="AN8"/>
  <c r="AM9"/>
  <c r="AM8"/>
  <c r="AL10"/>
  <c r="AL9"/>
  <c r="AL8"/>
  <c r="AL7"/>
  <c r="AL6"/>
  <c r="AL5"/>
  <c r="AJ11"/>
  <c r="AI10"/>
  <c r="AI9"/>
  <c r="AI8"/>
  <c r="AI7"/>
  <c r="AI6"/>
  <c r="AI5"/>
  <c r="AH10"/>
  <c r="AH9"/>
  <c r="AH8"/>
  <c r="AH7"/>
  <c r="AH6"/>
  <c r="AH5"/>
  <c r="AL11" l="1"/>
  <c r="AI11"/>
  <c r="AG9"/>
  <c r="AG8"/>
  <c r="AF9"/>
  <c r="AF8"/>
  <c r="AE7"/>
  <c r="AE10"/>
  <c r="AE9"/>
  <c r="AE8"/>
  <c r="AE6"/>
  <c r="AE5"/>
  <c r="AC10"/>
  <c r="AC5"/>
  <c r="AC8"/>
  <c r="AC7"/>
  <c r="AB10"/>
  <c r="AB9"/>
  <c r="AB8"/>
  <c r="AB7"/>
  <c r="AB6"/>
  <c r="AB5"/>
  <c r="AA10"/>
  <c r="AA9"/>
  <c r="AA8"/>
  <c r="AA7"/>
  <c r="AA6"/>
  <c r="AA5"/>
  <c r="AB11" l="1"/>
  <c r="AE11"/>
  <c r="AC11"/>
  <c r="Z9" l="1"/>
  <c r="Z8"/>
  <c r="Y9"/>
  <c r="Y8"/>
  <c r="X10"/>
  <c r="X9"/>
  <c r="X8"/>
  <c r="X7"/>
  <c r="X6"/>
  <c r="X5"/>
  <c r="U10"/>
  <c r="U5"/>
  <c r="U9"/>
  <c r="U8"/>
  <c r="U7"/>
  <c r="U6"/>
  <c r="T10"/>
  <c r="T9"/>
  <c r="T8"/>
  <c r="T7"/>
  <c r="T6"/>
  <c r="T5"/>
  <c r="S9" l="1"/>
  <c r="S8"/>
  <c r="R9"/>
  <c r="R8"/>
  <c r="R10"/>
  <c r="R7"/>
  <c r="R6"/>
  <c r="R5" l="1"/>
  <c r="Q9"/>
  <c r="Q10"/>
  <c r="Q8"/>
  <c r="J8" s="1"/>
  <c r="H26" s="1"/>
  <c r="Q7"/>
  <c r="Q6"/>
  <c r="Q5"/>
  <c r="N10"/>
  <c r="N9"/>
  <c r="N8"/>
  <c r="N7"/>
  <c r="N6"/>
  <c r="N5"/>
  <c r="M10"/>
  <c r="M9"/>
  <c r="M8"/>
  <c r="M7"/>
  <c r="M6"/>
  <c r="M5"/>
  <c r="Q11" l="1"/>
  <c r="L10"/>
  <c r="L9"/>
  <c r="L8"/>
  <c r="L7"/>
  <c r="L6"/>
  <c r="L5"/>
  <c r="K10"/>
  <c r="K9"/>
  <c r="K8"/>
  <c r="K7"/>
  <c r="K6"/>
  <c r="K5"/>
  <c r="J10"/>
  <c r="J9"/>
  <c r="J7"/>
  <c r="J6"/>
  <c r="J5"/>
  <c r="G10"/>
  <c r="K28" s="1"/>
  <c r="F10"/>
  <c r="F9"/>
  <c r="F8"/>
  <c r="F7"/>
  <c r="F6"/>
  <c r="F5"/>
  <c r="G5" l="1"/>
  <c r="K25" s="1"/>
  <c r="G7" l="1"/>
  <c r="G6"/>
  <c r="G9" l="1"/>
  <c r="G8"/>
  <c r="G11" l="1"/>
  <c r="K27"/>
  <c r="AU10"/>
  <c r="AT10"/>
  <c r="AT9"/>
  <c r="I27" s="1"/>
  <c r="AT8"/>
  <c r="I26" s="1"/>
  <c r="K26"/>
  <c r="AU7"/>
  <c r="AT7"/>
  <c r="K24"/>
  <c r="AU6"/>
  <c r="AT6"/>
  <c r="AU5"/>
  <c r="AT5"/>
  <c r="AP11" l="1"/>
  <c r="K23"/>
  <c r="AN10"/>
  <c r="AM10"/>
  <c r="AN7"/>
  <c r="AM7"/>
  <c r="AN6"/>
  <c r="AM6"/>
  <c r="AN5"/>
  <c r="AM5"/>
  <c r="AG10" l="1"/>
  <c r="AF10"/>
  <c r="AG7"/>
  <c r="AF7"/>
  <c r="AG6"/>
  <c r="AF6"/>
  <c r="AG5"/>
  <c r="AF5"/>
  <c r="Z10" l="1"/>
  <c r="G28" s="1"/>
  <c r="Y10"/>
  <c r="I28" s="1"/>
  <c r="Z7"/>
  <c r="G24" s="1"/>
  <c r="Y7"/>
  <c r="I24" s="1"/>
  <c r="Z6"/>
  <c r="G23" s="1"/>
  <c r="Y6"/>
  <c r="I23" s="1"/>
  <c r="Z5"/>
  <c r="Y5"/>
  <c r="I25" s="1"/>
  <c r="U11" l="1"/>
  <c r="H29" l="1"/>
  <c r="K11" l="1"/>
  <c r="I5"/>
  <c r="P5"/>
  <c r="W5"/>
  <c r="AD5"/>
  <c r="AK5"/>
  <c r="AR5"/>
  <c r="L2"/>
  <c r="AK8" l="1"/>
  <c r="AK9"/>
  <c r="R11"/>
  <c r="L26"/>
  <c r="AS11"/>
  <c r="K29"/>
  <c r="AR8"/>
  <c r="AR9"/>
  <c r="AR10"/>
  <c r="L28"/>
  <c r="AK10"/>
  <c r="W8"/>
  <c r="AD9"/>
  <c r="AN11"/>
  <c r="AU11"/>
  <c r="AT11"/>
  <c r="AM11"/>
  <c r="Z11" l="1"/>
  <c r="W6"/>
  <c r="AD6"/>
  <c r="X11"/>
  <c r="W9"/>
  <c r="AA11"/>
  <c r="AD8"/>
  <c r="AF11"/>
  <c r="AD10"/>
  <c r="W7"/>
  <c r="AD7"/>
  <c r="Y11"/>
  <c r="AG11"/>
  <c r="AK6"/>
  <c r="AR6"/>
  <c r="AK7"/>
  <c r="W10"/>
  <c r="I10"/>
  <c r="L24"/>
  <c r="I8"/>
  <c r="AO11"/>
  <c r="AR7"/>
  <c r="L11"/>
  <c r="AH11"/>
  <c r="T11"/>
  <c r="I9"/>
  <c r="L23"/>
  <c r="L27"/>
  <c r="AD11" l="1"/>
  <c r="AR11"/>
  <c r="AK11"/>
  <c r="V11"/>
  <c r="W11"/>
  <c r="P9"/>
  <c r="S11"/>
  <c r="G29" s="1"/>
  <c r="M11"/>
  <c r="J29"/>
  <c r="L29" s="1"/>
  <c r="I29" l="1"/>
  <c r="F29"/>
  <c r="O10"/>
  <c r="P10" s="1"/>
  <c r="F11"/>
  <c r="E12" s="1"/>
  <c r="I7"/>
  <c r="I6"/>
  <c r="J11" l="1"/>
  <c r="H11" l="1"/>
  <c r="I11" s="1"/>
</calcChain>
</file>

<file path=xl/sharedStrings.xml><?xml version="1.0" encoding="utf-8"?>
<sst xmlns="http://schemas.openxmlformats.org/spreadsheetml/2006/main" count="150" uniqueCount="43">
  <si>
    <t>affectation</t>
  </si>
  <si>
    <t>nom</t>
  </si>
  <si>
    <t>prénom</t>
  </si>
  <si>
    <t>emploi</t>
  </si>
  <si>
    <t>ITS</t>
  </si>
  <si>
    <t>1%CNSS</t>
  </si>
  <si>
    <t>Charge pat</t>
  </si>
  <si>
    <t>Nouakchott</t>
  </si>
  <si>
    <t xml:space="preserve">Mohamed </t>
  </si>
  <si>
    <t>Hemeina</t>
  </si>
  <si>
    <t>Laghalal</t>
  </si>
  <si>
    <t>Logisticien</t>
  </si>
  <si>
    <t xml:space="preserve">Boubou </t>
  </si>
  <si>
    <t>Traoré</t>
  </si>
  <si>
    <t xml:space="preserve">Gardien </t>
  </si>
  <si>
    <t>Ahmed</t>
  </si>
  <si>
    <t xml:space="preserve">gardien </t>
  </si>
  <si>
    <t>Tacko</t>
  </si>
  <si>
    <t>Ndiaye</t>
  </si>
  <si>
    <t>Assistante Adm et Fin</t>
  </si>
  <si>
    <t>Total</t>
  </si>
  <si>
    <t>Avances et acomptes</t>
  </si>
  <si>
    <t xml:space="preserve">sal net </t>
  </si>
  <si>
    <t>net à payer</t>
  </si>
  <si>
    <t>Charge salarial</t>
  </si>
  <si>
    <t>1%cnss</t>
  </si>
  <si>
    <t>Montant remboursé</t>
  </si>
  <si>
    <t>Laghlal</t>
  </si>
  <si>
    <t>Assistante Adm &amp; Fin</t>
  </si>
  <si>
    <t>Sidi</t>
  </si>
  <si>
    <t>Konta</t>
  </si>
  <si>
    <t>Chauffeur PEAGG</t>
  </si>
  <si>
    <t xml:space="preserve">Sidi </t>
  </si>
  <si>
    <t>Raf Afrique</t>
  </si>
  <si>
    <t>Comptabilité (641000 et 645000)</t>
  </si>
  <si>
    <t>Comptabilité (645000, 431000 et 447110)</t>
  </si>
  <si>
    <t>Total 641000</t>
  </si>
  <si>
    <t>TOTAL 645000</t>
  </si>
  <si>
    <t>fevrier 2014</t>
  </si>
  <si>
    <t xml:space="preserve">Chauffeur </t>
  </si>
  <si>
    <t>solde au 31 déc 2014</t>
  </si>
  <si>
    <t xml:space="preserve">Récap annuel des salaires de Nouakchott pour l'année 2014 </t>
  </si>
  <si>
    <t>Récapitulatif  annuel des salaires de la cellule de Nouakchott 2015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</si>
</sst>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</numFmts>
  <fonts count="1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name val="Bookman Old Style"/>
      <family val="1"/>
    </font>
    <font>
      <b/>
      <sz val="11"/>
      <name val="Bookman Old Style"/>
      <family val="1"/>
    </font>
    <font>
      <sz val="10"/>
      <name val="Bookman Old Style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164" fontId="3" fillId="2" borderId="1" xfId="1" applyNumberFormat="1" applyFont="1" applyFill="1" applyBorder="1" applyAlignment="1" applyProtection="1">
      <alignment horizontal="right" vertical="top"/>
    </xf>
    <xf numFmtId="0" fontId="4" fillId="0" borderId="0" xfId="0" applyFont="1"/>
    <xf numFmtId="164" fontId="5" fillId="2" borderId="1" xfId="1" applyNumberFormat="1" applyFont="1" applyFill="1" applyBorder="1" applyAlignment="1" applyProtection="1">
      <alignment horizontal="right" vertical="top"/>
    </xf>
    <xf numFmtId="0" fontId="6" fillId="0" borderId="0" xfId="0" applyFont="1"/>
    <xf numFmtId="164" fontId="3" fillId="2" borderId="2" xfId="1" applyNumberFormat="1" applyFont="1" applyFill="1" applyBorder="1" applyAlignment="1" applyProtection="1">
      <alignment horizontal="right" vertical="top"/>
    </xf>
    <xf numFmtId="0" fontId="7" fillId="0" borderId="3" xfId="2" applyFont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 shrinkToFit="1"/>
    </xf>
    <xf numFmtId="0" fontId="8" fillId="0" borderId="5" xfId="2" applyFont="1" applyFill="1" applyBorder="1" applyAlignment="1">
      <alignment horizontal="center" vertical="center" wrapText="1" shrinkToFit="1"/>
    </xf>
    <xf numFmtId="0" fontId="6" fillId="0" borderId="6" xfId="0" applyFont="1" applyBorder="1"/>
    <xf numFmtId="0" fontId="9" fillId="0" borderId="8" xfId="2" applyFont="1" applyFill="1" applyBorder="1" applyAlignment="1">
      <alignment horizontal="left" shrinkToFit="1"/>
    </xf>
    <xf numFmtId="0" fontId="9" fillId="0" borderId="9" xfId="2" applyFont="1" applyFill="1" applyBorder="1"/>
    <xf numFmtId="0" fontId="9" fillId="0" borderId="10" xfId="2" applyFont="1" applyFill="1" applyBorder="1"/>
    <xf numFmtId="0" fontId="9" fillId="0" borderId="11" xfId="2" applyFont="1" applyFill="1" applyBorder="1" applyAlignment="1">
      <alignment horizontal="left" shrinkToFit="1"/>
    </xf>
    <xf numFmtId="0" fontId="9" fillId="0" borderId="12" xfId="2" applyFont="1" applyFill="1" applyBorder="1"/>
    <xf numFmtId="0" fontId="9" fillId="0" borderId="0" xfId="2" applyFont="1" applyFill="1" applyBorder="1" applyAlignment="1">
      <alignment horizontal="left" shrinkToFit="1"/>
    </xf>
    <xf numFmtId="0" fontId="4" fillId="0" borderId="13" xfId="0" applyFont="1" applyBorder="1"/>
    <xf numFmtId="0" fontId="4" fillId="0" borderId="6" xfId="0" applyFont="1" applyBorder="1"/>
    <xf numFmtId="43" fontId="6" fillId="0" borderId="14" xfId="1" applyFont="1" applyBorder="1"/>
    <xf numFmtId="164" fontId="4" fillId="0" borderId="0" xfId="0" applyNumberFormat="1" applyFont="1"/>
    <xf numFmtId="4" fontId="4" fillId="0" borderId="0" xfId="0" applyNumberFormat="1" applyFont="1"/>
    <xf numFmtId="43" fontId="4" fillId="0" borderId="0" xfId="0" applyNumberFormat="1" applyFont="1"/>
    <xf numFmtId="164" fontId="4" fillId="0" borderId="0" xfId="1" applyNumberFormat="1" applyFont="1"/>
    <xf numFmtId="43" fontId="4" fillId="0" borderId="6" xfId="1" applyFont="1" applyBorder="1"/>
    <xf numFmtId="43" fontId="4" fillId="0" borderId="15" xfId="1" applyFont="1" applyBorder="1"/>
    <xf numFmtId="43" fontId="10" fillId="0" borderId="16" xfId="1" applyFont="1" applyFill="1" applyBorder="1" applyAlignment="1" applyProtection="1">
      <alignment horizontal="center" vertical="top"/>
    </xf>
    <xf numFmtId="43" fontId="11" fillId="0" borderId="16" xfId="1" applyFont="1" applyFill="1" applyBorder="1" applyAlignment="1">
      <alignment horizontal="center"/>
    </xf>
    <xf numFmtId="43" fontId="11" fillId="0" borderId="0" xfId="1" applyFont="1" applyBorder="1"/>
    <xf numFmtId="43" fontId="11" fillId="0" borderId="20" xfId="1" applyFont="1" applyBorder="1"/>
    <xf numFmtId="43" fontId="10" fillId="2" borderId="20" xfId="1" applyFont="1" applyFill="1" applyBorder="1" applyAlignment="1" applyProtection="1">
      <alignment horizontal="center" vertical="top"/>
    </xf>
    <xf numFmtId="43" fontId="10" fillId="0" borderId="20" xfId="1" applyFont="1" applyFill="1" applyBorder="1" applyAlignment="1" applyProtection="1">
      <alignment horizontal="center" vertical="top"/>
    </xf>
    <xf numFmtId="43" fontId="11" fillId="0" borderId="20" xfId="1" applyFont="1" applyFill="1" applyBorder="1" applyAlignment="1">
      <alignment horizontal="center"/>
    </xf>
    <xf numFmtId="43" fontId="4" fillId="0" borderId="21" xfId="1" applyFont="1" applyBorder="1"/>
    <xf numFmtId="0" fontId="9" fillId="0" borderId="24" xfId="2" applyFont="1" applyFill="1" applyBorder="1" applyAlignment="1">
      <alignment horizontal="left" shrinkToFit="1"/>
    </xf>
    <xf numFmtId="0" fontId="9" fillId="0" borderId="25" xfId="2" applyFont="1" applyFill="1" applyBorder="1" applyAlignment="1">
      <alignment horizontal="left" shrinkToFit="1"/>
    </xf>
    <xf numFmtId="43" fontId="4" fillId="0" borderId="28" xfId="1" applyFont="1" applyBorder="1"/>
    <xf numFmtId="43" fontId="12" fillId="0" borderId="20" xfId="1" applyFont="1" applyBorder="1"/>
    <xf numFmtId="43" fontId="10" fillId="0" borderId="23" xfId="1" applyFont="1" applyFill="1" applyBorder="1" applyAlignment="1" applyProtection="1">
      <alignment horizontal="center" vertical="top"/>
    </xf>
    <xf numFmtId="43" fontId="11" fillId="0" borderId="23" xfId="1" applyFont="1" applyFill="1" applyBorder="1" applyAlignment="1">
      <alignment horizontal="center"/>
    </xf>
    <xf numFmtId="164" fontId="11" fillId="0" borderId="20" xfId="1" applyNumberFormat="1" applyFont="1" applyBorder="1"/>
    <xf numFmtId="43" fontId="4" fillId="0" borderId="0" xfId="1" applyFont="1"/>
    <xf numFmtId="164" fontId="13" fillId="0" borderId="0" xfId="1" applyNumberFormat="1" applyFont="1"/>
    <xf numFmtId="164" fontId="12" fillId="4" borderId="15" xfId="1" applyNumberFormat="1" applyFont="1" applyFill="1" applyBorder="1"/>
    <xf numFmtId="164" fontId="3" fillId="2" borderId="0" xfId="1" applyNumberFormat="1" applyFont="1" applyFill="1" applyBorder="1" applyAlignment="1" applyProtection="1">
      <alignment horizontal="right" vertical="top"/>
    </xf>
    <xf numFmtId="164" fontId="11" fillId="0" borderId="17" xfId="1" applyNumberFormat="1" applyFont="1" applyBorder="1"/>
    <xf numFmtId="0" fontId="4" fillId="0" borderId="0" xfId="0" applyFont="1" applyBorder="1"/>
    <xf numFmtId="43" fontId="12" fillId="0" borderId="21" xfId="1" applyFont="1" applyBorder="1"/>
    <xf numFmtId="0" fontId="6" fillId="0" borderId="6" xfId="0" applyFont="1" applyBorder="1" applyAlignment="1">
      <alignment horizontal="center"/>
    </xf>
    <xf numFmtId="0" fontId="7" fillId="0" borderId="32" xfId="2" applyFont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center" vertical="center" wrapText="1" shrinkToFit="1"/>
    </xf>
    <xf numFmtId="0" fontId="8" fillId="0" borderId="34" xfId="2" applyFont="1" applyFill="1" applyBorder="1" applyAlignment="1">
      <alignment horizontal="center" vertical="center" wrapText="1" shrinkToFit="1"/>
    </xf>
    <xf numFmtId="0" fontId="4" fillId="0" borderId="35" xfId="0" applyFont="1" applyBorder="1"/>
    <xf numFmtId="0" fontId="6" fillId="0" borderId="21" xfId="0" applyFont="1" applyBorder="1"/>
    <xf numFmtId="0" fontId="4" fillId="0" borderId="21" xfId="0" applyFont="1" applyBorder="1"/>
    <xf numFmtId="164" fontId="12" fillId="4" borderId="28" xfId="1" applyNumberFormat="1" applyFont="1" applyFill="1" applyBorder="1"/>
    <xf numFmtId="164" fontId="11" fillId="0" borderId="36" xfId="1" applyNumberFormat="1" applyFont="1" applyBorder="1"/>
    <xf numFmtId="0" fontId="9" fillId="0" borderId="20" xfId="2" applyFont="1" applyFill="1" applyBorder="1" applyAlignment="1">
      <alignment horizontal="left" shrinkToFit="1"/>
    </xf>
    <xf numFmtId="0" fontId="9" fillId="0" borderId="37" xfId="2" applyFont="1" applyFill="1" applyBorder="1"/>
    <xf numFmtId="43" fontId="9" fillId="0" borderId="20" xfId="2" applyNumberFormat="1" applyFont="1" applyFill="1" applyBorder="1" applyAlignment="1">
      <alignment horizontal="left" shrinkToFit="1"/>
    </xf>
    <xf numFmtId="164" fontId="0" fillId="0" borderId="0" xfId="0" applyNumberFormat="1"/>
    <xf numFmtId="43" fontId="0" fillId="0" borderId="0" xfId="0" applyNumberFormat="1"/>
    <xf numFmtId="164" fontId="3" fillId="2" borderId="2" xfId="1" applyNumberFormat="1" applyFont="1" applyFill="1" applyBorder="1" applyAlignment="1" applyProtection="1">
      <alignment horizontal="center" vertical="top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 applyProtection="1">
      <alignment horizontal="right" vertical="top"/>
    </xf>
    <xf numFmtId="43" fontId="11" fillId="0" borderId="20" xfId="1" applyFont="1" applyFill="1" applyBorder="1"/>
    <xf numFmtId="43" fontId="0" fillId="0" borderId="20" xfId="0" applyNumberFormat="1" applyFill="1" applyBorder="1"/>
    <xf numFmtId="165" fontId="0" fillId="0" borderId="20" xfId="0" applyNumberFormat="1" applyFill="1" applyBorder="1"/>
    <xf numFmtId="43" fontId="10" fillId="0" borderId="17" xfId="1" applyFont="1" applyFill="1" applyBorder="1" applyAlignment="1" applyProtection="1">
      <alignment horizontal="center" vertical="top"/>
    </xf>
    <xf numFmtId="165" fontId="10" fillId="0" borderId="23" xfId="1" applyNumberFormat="1" applyFont="1" applyFill="1" applyBorder="1" applyAlignment="1" applyProtection="1">
      <alignment horizontal="center" vertical="top"/>
    </xf>
    <xf numFmtId="164" fontId="11" fillId="0" borderId="20" xfId="1" applyNumberFormat="1" applyFont="1" applyFill="1" applyBorder="1"/>
    <xf numFmtId="0" fontId="0" fillId="0" borderId="0" xfId="0" applyFill="1"/>
    <xf numFmtId="43" fontId="11" fillId="0" borderId="17" xfId="1" applyFont="1" applyFill="1" applyBorder="1" applyAlignment="1">
      <alignment horizontal="center"/>
    </xf>
    <xf numFmtId="0" fontId="14" fillId="0" borderId="0" xfId="0" applyFont="1" applyBorder="1"/>
    <xf numFmtId="43" fontId="12" fillId="4" borderId="15" xfId="1" applyNumberFormat="1" applyFont="1" applyFill="1" applyBorder="1"/>
    <xf numFmtId="17" fontId="6" fillId="0" borderId="13" xfId="0" applyNumberFormat="1" applyFont="1" applyBorder="1" applyAlignment="1"/>
    <xf numFmtId="0" fontId="6" fillId="0" borderId="6" xfId="0" applyFont="1" applyBorder="1" applyAlignment="1"/>
    <xf numFmtId="17" fontId="6" fillId="0" borderId="6" xfId="0" applyNumberFormat="1" applyFont="1" applyBorder="1" applyAlignment="1"/>
    <xf numFmtId="43" fontId="15" fillId="0" borderId="20" xfId="1" applyFont="1" applyBorder="1"/>
    <xf numFmtId="43" fontId="15" fillId="0" borderId="29" xfId="1" applyFont="1" applyBorder="1"/>
    <xf numFmtId="164" fontId="12" fillId="0" borderId="15" xfId="1" applyNumberFormat="1" applyFont="1" applyFill="1" applyBorder="1"/>
    <xf numFmtId="43" fontId="15" fillId="0" borderId="0" xfId="0" applyNumberFormat="1" applyFont="1"/>
    <xf numFmtId="43" fontId="16" fillId="0" borderId="0" xfId="0" applyNumberFormat="1" applyFont="1"/>
    <xf numFmtId="3" fontId="7" fillId="0" borderId="26" xfId="0" applyNumberFormat="1" applyFont="1" applyFill="1" applyBorder="1" applyAlignment="1">
      <alignment horizontal="center" vertical="center" wrapText="1"/>
    </xf>
    <xf numFmtId="43" fontId="1" fillId="0" borderId="20" xfId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43" fontId="0" fillId="0" borderId="0" xfId="0" applyNumberFormat="1" applyFill="1"/>
    <xf numFmtId="43" fontId="15" fillId="0" borderId="16" xfId="1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center" wrapText="1"/>
    </xf>
    <xf numFmtId="43" fontId="11" fillId="0" borderId="0" xfId="1" applyFont="1" applyFill="1" applyBorder="1"/>
    <xf numFmtId="43" fontId="11" fillId="0" borderId="30" xfId="1" applyFont="1" applyFill="1" applyBorder="1"/>
    <xf numFmtId="43" fontId="11" fillId="0" borderId="18" xfId="1" applyFont="1" applyFill="1" applyBorder="1"/>
    <xf numFmtId="164" fontId="11" fillId="0" borderId="0" xfId="1" applyNumberFormat="1" applyFont="1" applyFill="1" applyBorder="1"/>
    <xf numFmtId="43" fontId="13" fillId="0" borderId="15" xfId="1" applyNumberFormat="1" applyFont="1" applyFill="1" applyBorder="1"/>
    <xf numFmtId="0" fontId="12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" fontId="6" fillId="0" borderId="6" xfId="0" applyNumberFormat="1" applyFont="1" applyBorder="1" applyAlignment="1">
      <alignment horizontal="center"/>
    </xf>
    <xf numFmtId="17" fontId="6" fillId="0" borderId="15" xfId="0" applyNumberFormat="1" applyFont="1" applyBorder="1" applyAlignment="1">
      <alignment horizontal="center"/>
    </xf>
  </cellXfs>
  <cellStyles count="3">
    <cellStyle name="Milliers" xfId="1" builtinId="3"/>
    <cellStyle name="Normal" xfId="0" builtinId="0"/>
    <cellStyle name="Normal_Feuil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4E4CB"/>
      <rgbColor rgb="00ECE9D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/RESSOURCES%20HUMAINES%20RIM/BULLETINS%20DE%20SALAIRES%202014/Bulletins%20Nouakchott%20%20JANVIER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%202013/RESSOURCES%20HUMAINES%20RIM/BULLETINS%20DE%20SALAIRES%20RIM%202013/SALAIRES%20CELLULES%20JUIN%202013/Copie%20de%20Bulletins%20Nouakchott%20%20juin%202013%20revu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H/RESSOURCES%20HUMAINES%20RIM/BULLETINS%20DE%20SALAIRES%202014/Bulletins%20Nouakchott%20%20juillet%202014%20-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H/RESSOURCES%20HUMAINES%20RIM/BULLETINS%20DE%20SALAIRES%202014/Bulletins%20Nouakchott%20%20Aout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H/RESSOURCES%20HUMAINES%20RIM/BULLETINS%20DE%20SALAIRES%202014/Bulletins%20Nouakchott%20%20Octobre%20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H/RESSOURCES%20HUMAINES%20RIM/BULLETINS%20DE%20SALAIRES%202014/Bulletins%20Nouakchott%20%20Decembre%20201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/RESSOURCES%20HUMAINES%20RIM/BULLETINS%20DE%20SALAIRES%202014/Bulletins%20Nouakchott%20%20f&#233;vrier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/RESSOURCES%20HUMAINES%20RIM/BULLETINS%20DE%20SALAIRES%202014/Bulletins%20Nouakchott%20%20mar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%202013/RESSOURCES%20HUMAINES%20RIM/BULLETINS%20DE%20SALAIRES%20RIM%202013/SALAIRES%20CELLULES%20MARS%202013/Bulletins%20NKTT%20MARS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/RESSOURCES%20HUMAINES%20RIM/BULLETINS%20DE%20SALAIRES%202014/Bulletins%20Nouakchott%20%20Avril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%202013/RESSOURCES%20HUMAINES%20RIM/BULLETINS%20DE%20SALAIRES%20RIM%202013/SALAIRES%20CELLULES%20AVRIL%202013/Bulletins%20NKTT%20avril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/RESSOURCES%20HUMAINES%20RIM/BULLETINS%20DE%20SALAIRES%202014/Bulletins%20Nouakchott%20%20mai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%202013/RESSOURCES%20HUMAINES%20RIM/BULLETINS%20DE%20SALAIRES%20RIM%202013/SALAIRES%20CELLULES%20MAI%202013/Bulletins%20NKTT%20mai%20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SISTANTE/Desktop/documents%20administration%20et%20finance%20grdr%20nouakchott/RESSOURCES%20HUMAINES%20RIM/BULLETINS%20DE%20SALAIRES%202014/Bulletins%20Nouakchott%20%20juin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Imputation "/>
      <sheetName val="Mohamed"/>
      <sheetName val="Hemeina"/>
      <sheetName val="Boubou"/>
      <sheetName val="Md Lghlal"/>
      <sheetName val="Tacko"/>
      <sheetName val="Sidi"/>
      <sheetName val="Vir salaire"/>
      <sheetName val="CNSS"/>
      <sheetName val="ITS JANV "/>
    </sheetNames>
    <sheetDataSet>
      <sheetData sheetId="0">
        <row r="5">
          <cell r="F5">
            <v>0</v>
          </cell>
          <cell r="I5">
            <v>700</v>
          </cell>
          <cell r="J5">
            <v>10500</v>
          </cell>
          <cell r="K5">
            <v>29010</v>
          </cell>
          <cell r="L5">
            <v>260210</v>
          </cell>
        </row>
        <row r="6">
          <cell r="F6">
            <v>30000</v>
          </cell>
          <cell r="I6">
            <v>664.53960000000006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F7">
            <v>312000</v>
          </cell>
          <cell r="I7">
            <v>700</v>
          </cell>
          <cell r="J7">
            <v>10500</v>
          </cell>
          <cell r="K7">
            <v>139637.2004</v>
          </cell>
          <cell r="L7">
            <v>563371.58441666665</v>
          </cell>
        </row>
        <row r="8">
          <cell r="F8">
            <v>33000</v>
          </cell>
          <cell r="I8">
            <v>577.43720000000008</v>
          </cell>
          <cell r="J8">
            <v>8661.5580000000009</v>
          </cell>
          <cell r="L8">
            <v>83717.254666666675</v>
          </cell>
        </row>
        <row r="9">
          <cell r="F9">
            <v>100000</v>
          </cell>
          <cell r="I9">
            <v>700</v>
          </cell>
          <cell r="J9">
            <v>10500</v>
          </cell>
          <cell r="K9">
            <v>49245.391999999993</v>
          </cell>
          <cell r="L9">
            <v>318560.43666666665</v>
          </cell>
        </row>
        <row r="10">
          <cell r="F10">
            <v>10000</v>
          </cell>
          <cell r="J10">
            <v>10500</v>
          </cell>
          <cell r="K10">
            <v>4261.7039999999997</v>
          </cell>
          <cell r="L10">
            <v>106278.97333333333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Bocar"/>
      <sheetName val="Hemeina"/>
      <sheetName val="Boubou"/>
      <sheetName val="Md Lghlal"/>
      <sheetName val="Tacko"/>
      <sheetName val="Sidi"/>
      <sheetName val="Vir salaire"/>
      <sheetName val="CNSS"/>
      <sheetName val="ITS mai"/>
    </sheetNames>
    <sheetDataSet>
      <sheetData sheetId="0" refreshError="1"/>
      <sheetData sheetId="1">
        <row r="19">
          <cell r="D19">
            <v>657.9644989799001</v>
          </cell>
        </row>
      </sheetData>
      <sheetData sheetId="2">
        <row r="23">
          <cell r="D23">
            <v>576.24</v>
          </cell>
        </row>
      </sheetData>
      <sheetData sheetId="3">
        <row r="22">
          <cell r="D22">
            <v>700</v>
          </cell>
        </row>
        <row r="25">
          <cell r="F25">
            <v>10500</v>
          </cell>
        </row>
      </sheetData>
      <sheetData sheetId="4">
        <row r="20">
          <cell r="D20">
            <v>571.72</v>
          </cell>
        </row>
      </sheetData>
      <sheetData sheetId="5">
        <row r="23">
          <cell r="D23">
            <v>700</v>
          </cell>
        </row>
        <row r="26">
          <cell r="F26">
            <v>10500</v>
          </cell>
        </row>
      </sheetData>
      <sheetData sheetId="6">
        <row r="21">
          <cell r="D21">
            <v>700</v>
          </cell>
        </row>
        <row r="24">
          <cell r="F24">
            <v>10500</v>
          </cell>
        </row>
      </sheetData>
      <sheetData sheetId="7">
        <row r="24">
          <cell r="E24">
            <v>700</v>
          </cell>
        </row>
        <row r="27">
          <cell r="G27">
            <v>10500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quette"/>
      <sheetName val="Cumul"/>
      <sheetName val="Mohamed"/>
      <sheetName val="Hemeina"/>
      <sheetName val="Boubou"/>
      <sheetName val="Md Lghlal"/>
      <sheetName val="Tacko"/>
      <sheetName val="Sidi"/>
      <sheetName val="Abdoul Kader"/>
      <sheetName val="Vir salaire"/>
      <sheetName val="CNSS"/>
      <sheetName val="ITS juin "/>
      <sheetName val="Hoja1"/>
    </sheetNames>
    <sheetDataSet>
      <sheetData sheetId="0"/>
      <sheetData sheetId="1">
        <row r="5">
          <cell r="F5">
            <v>50000</v>
          </cell>
          <cell r="I5">
            <v>700</v>
          </cell>
          <cell r="J5">
            <v>10500</v>
          </cell>
          <cell r="K5">
            <v>29010</v>
          </cell>
          <cell r="L5">
            <v>260210</v>
          </cell>
        </row>
        <row r="6">
          <cell r="F6">
            <v>7500</v>
          </cell>
          <cell r="I6">
            <v>664.53960000000006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F7">
            <v>0</v>
          </cell>
          <cell r="I7">
            <v>700</v>
          </cell>
          <cell r="J7">
            <v>10500</v>
          </cell>
          <cell r="K7">
            <v>139637.2004</v>
          </cell>
          <cell r="L7">
            <v>563371.58441666665</v>
          </cell>
        </row>
        <row r="8">
          <cell r="F8">
            <v>12000</v>
          </cell>
          <cell r="I8">
            <v>577.43720000000008</v>
          </cell>
          <cell r="J8">
            <v>8661.5580000000009</v>
          </cell>
          <cell r="K8">
            <v>0</v>
          </cell>
          <cell r="L8">
            <v>83717.254666666675</v>
          </cell>
        </row>
        <row r="9">
          <cell r="F9">
            <v>0</v>
          </cell>
          <cell r="I9">
            <v>700</v>
          </cell>
          <cell r="J9">
            <v>10500</v>
          </cell>
          <cell r="K9">
            <v>49245.391999999993</v>
          </cell>
          <cell r="L9">
            <v>318560.43666666665</v>
          </cell>
        </row>
        <row r="10">
          <cell r="F10">
            <v>0</v>
          </cell>
          <cell r="I10">
            <v>700</v>
          </cell>
          <cell r="J10">
            <v>10500</v>
          </cell>
          <cell r="K10">
            <v>4261.7039999999997</v>
          </cell>
          <cell r="L10">
            <v>106278.97333333333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quette"/>
      <sheetName val="Cumul"/>
      <sheetName val="Mohamed"/>
      <sheetName val="Hemeina"/>
      <sheetName val="Boubou"/>
      <sheetName val="Md Lghlal"/>
      <sheetName val="Tacko"/>
      <sheetName val="Sidi"/>
      <sheetName val="Abdoul Kader"/>
      <sheetName val="Vir salaire"/>
      <sheetName val="Virement"/>
      <sheetName val="CNSS"/>
      <sheetName val="ITS aout "/>
      <sheetName val="Hoja1"/>
      <sheetName val="Hoja2"/>
    </sheetNames>
    <sheetDataSet>
      <sheetData sheetId="0"/>
      <sheetData sheetId="1">
        <row r="7">
          <cell r="G7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aquette"/>
      <sheetName val="Cumul"/>
      <sheetName val="Mohamed"/>
      <sheetName val="Hemeina"/>
      <sheetName val="Boubou"/>
      <sheetName val="Md Lghlal"/>
      <sheetName val="Tacko"/>
      <sheetName val="Sidi"/>
      <sheetName val="Abdoul Kader"/>
      <sheetName val="Vir salaire"/>
      <sheetName val="VIR SIDI"/>
      <sheetName val="CNSS"/>
      <sheetName val="ITS juin "/>
    </sheetNames>
    <sheetDataSet>
      <sheetData sheetId="0" refreshError="1"/>
      <sheetData sheetId="1">
        <row r="6">
          <cell r="F6">
            <v>42680</v>
          </cell>
        </row>
        <row r="7">
          <cell r="F7">
            <v>0</v>
          </cell>
        </row>
        <row r="8">
          <cell r="F8">
            <v>43239.25946666667</v>
          </cell>
        </row>
        <row r="9">
          <cell r="F9">
            <v>70000</v>
          </cell>
        </row>
        <row r="10">
          <cell r="F10">
            <v>45409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aquette"/>
      <sheetName val="Cumul"/>
      <sheetName val="Mohamed"/>
      <sheetName val="Hemeina"/>
      <sheetName val="Boubou"/>
      <sheetName val="Md Lghlal"/>
      <sheetName val="Tacko"/>
      <sheetName val="Sidi"/>
      <sheetName val="ITS Decembre "/>
      <sheetName val="Abdoul Kader"/>
      <sheetName val="Vir salaire"/>
      <sheetName val="CNSS"/>
      <sheetName val="Hoja1"/>
      <sheetName val="Hoja2"/>
    </sheetNames>
    <sheetDataSet>
      <sheetData sheetId="0" refreshError="1"/>
      <sheetData sheetId="1">
        <row r="9">
          <cell r="F9">
            <v>30710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Hemeina"/>
      <sheetName val="Boubou"/>
      <sheetName val="Md Lghlal"/>
      <sheetName val="Tacko"/>
      <sheetName val="Sidi"/>
      <sheetName val="Vir salaire"/>
      <sheetName val="CNSS"/>
      <sheetName val="ITS FEV "/>
    </sheetNames>
    <sheetDataSet>
      <sheetData sheetId="0">
        <row r="5">
          <cell r="F5">
            <v>0</v>
          </cell>
          <cell r="K5">
            <v>29010</v>
          </cell>
          <cell r="L5">
            <v>260210</v>
          </cell>
        </row>
        <row r="6">
          <cell r="F6">
            <v>0</v>
          </cell>
          <cell r="I6">
            <v>664.53960000000006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F7">
            <v>39000</v>
          </cell>
          <cell r="I7">
            <v>700</v>
          </cell>
          <cell r="K7">
            <v>139637.2004</v>
          </cell>
          <cell r="L7">
            <v>563371.58441666665</v>
          </cell>
        </row>
        <row r="8">
          <cell r="F8">
            <v>10000</v>
          </cell>
          <cell r="I8">
            <v>577.43720000000008</v>
          </cell>
          <cell r="J8">
            <v>8661.5580000000009</v>
          </cell>
          <cell r="K8">
            <v>0</v>
          </cell>
          <cell r="L8">
            <v>83717.254666666675</v>
          </cell>
        </row>
        <row r="9">
          <cell r="F9">
            <v>0</v>
          </cell>
          <cell r="I9">
            <v>700</v>
          </cell>
          <cell r="K9">
            <v>49245.391999999993</v>
          </cell>
          <cell r="L9">
            <v>318560.43666666665</v>
          </cell>
        </row>
        <row r="10">
          <cell r="F10">
            <v>0</v>
          </cell>
          <cell r="I10">
            <v>700</v>
          </cell>
          <cell r="K10">
            <v>4261.7039999999997</v>
          </cell>
          <cell r="L10">
            <v>106278.97333333333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Hemeina"/>
      <sheetName val="Boubou"/>
      <sheetName val="Md Lghlal"/>
      <sheetName val="Tacko"/>
      <sheetName val="Sidi"/>
      <sheetName val="Vir salaire"/>
      <sheetName val="CNSS"/>
      <sheetName val="ITS mars "/>
    </sheetNames>
    <sheetDataSet>
      <sheetData sheetId="0">
        <row r="5">
          <cell r="F5">
            <v>50000</v>
          </cell>
          <cell r="K5">
            <v>29010</v>
          </cell>
          <cell r="L5">
            <v>260210</v>
          </cell>
        </row>
        <row r="6">
          <cell r="F6">
            <v>25000</v>
          </cell>
          <cell r="I6">
            <v>664.53960000000006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F7">
            <v>0</v>
          </cell>
          <cell r="K7">
            <v>139637.2004</v>
          </cell>
          <cell r="L7">
            <v>563371.58441666665</v>
          </cell>
        </row>
        <row r="8">
          <cell r="F8">
            <v>10000</v>
          </cell>
          <cell r="I8">
            <v>577.43720000000008</v>
          </cell>
          <cell r="J8">
            <v>8661.5580000000009</v>
          </cell>
          <cell r="K8">
            <v>0</v>
          </cell>
          <cell r="L8">
            <v>83717.254666666675</v>
          </cell>
        </row>
        <row r="9">
          <cell r="F9">
            <v>0</v>
          </cell>
          <cell r="K9">
            <v>49245.391999999993</v>
          </cell>
          <cell r="L9">
            <v>318560.43666666665</v>
          </cell>
        </row>
        <row r="10">
          <cell r="F10">
            <v>0</v>
          </cell>
          <cell r="K10">
            <v>4261.7039999999997</v>
          </cell>
          <cell r="L10">
            <v>106278.97333333333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Hemeina"/>
      <sheetName val="Boubou"/>
      <sheetName val="Ba Bocar"/>
      <sheetName val="Md Lghlal"/>
      <sheetName val="Tacko"/>
      <sheetName val="SIdi"/>
      <sheetName val="Vir salaire"/>
      <sheetName val="Prime Bocar"/>
      <sheetName val="CNSS"/>
      <sheetName val="ITS mars"/>
    </sheetNames>
    <sheetDataSet>
      <sheetData sheetId="0"/>
      <sheetData sheetId="1">
        <row r="19">
          <cell r="D19">
            <v>657.9644989799001</v>
          </cell>
        </row>
      </sheetData>
      <sheetData sheetId="2">
        <row r="22">
          <cell r="D22">
            <v>700</v>
          </cell>
        </row>
        <row r="25">
          <cell r="F25">
            <v>10500</v>
          </cell>
        </row>
      </sheetData>
      <sheetData sheetId="3">
        <row r="20">
          <cell r="D20">
            <v>303</v>
          </cell>
        </row>
      </sheetData>
      <sheetData sheetId="4">
        <row r="23">
          <cell r="D23">
            <v>700</v>
          </cell>
        </row>
      </sheetData>
      <sheetData sheetId="5">
        <row r="23">
          <cell r="D23">
            <v>700</v>
          </cell>
        </row>
        <row r="26">
          <cell r="F26">
            <v>10500</v>
          </cell>
        </row>
      </sheetData>
      <sheetData sheetId="6">
        <row r="21">
          <cell r="D21">
            <v>700</v>
          </cell>
        </row>
        <row r="24">
          <cell r="F24">
            <v>10500</v>
          </cell>
        </row>
      </sheetData>
      <sheetData sheetId="7">
        <row r="24">
          <cell r="E24">
            <v>700</v>
          </cell>
        </row>
        <row r="27">
          <cell r="G27">
            <v>10500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Hemeina"/>
      <sheetName val="Boubou"/>
      <sheetName val="Md Lghlal"/>
      <sheetName val="Tacko"/>
      <sheetName val="Sidi"/>
      <sheetName val="Abdoul Kader"/>
      <sheetName val="Vir salaire"/>
      <sheetName val="CNSS"/>
      <sheetName val="ITS mars "/>
    </sheetNames>
    <sheetDataSet>
      <sheetData sheetId="0">
        <row r="5">
          <cell r="F5">
            <v>50000</v>
          </cell>
          <cell r="K5">
            <v>29010</v>
          </cell>
          <cell r="L5">
            <v>260210</v>
          </cell>
        </row>
        <row r="6">
          <cell r="F6">
            <v>0</v>
          </cell>
          <cell r="I6">
            <v>664.53960000000006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F7">
            <v>0</v>
          </cell>
          <cell r="K7">
            <v>139637.2004</v>
          </cell>
          <cell r="L7">
            <v>563371.58441666665</v>
          </cell>
        </row>
        <row r="8">
          <cell r="F8">
            <v>13000</v>
          </cell>
          <cell r="I8">
            <v>577.43720000000008</v>
          </cell>
          <cell r="J8">
            <v>8661.5580000000009</v>
          </cell>
          <cell r="K8">
            <v>0</v>
          </cell>
          <cell r="L8">
            <v>83717.254666666675</v>
          </cell>
        </row>
        <row r="9">
          <cell r="F9">
            <v>0</v>
          </cell>
          <cell r="H9">
            <v>258115.04466666665</v>
          </cell>
          <cell r="K9">
            <v>49245.391999999993</v>
          </cell>
          <cell r="L9">
            <v>318560.43666666665</v>
          </cell>
        </row>
        <row r="10">
          <cell r="F10">
            <v>0</v>
          </cell>
          <cell r="H10">
            <v>90817.26933333333</v>
          </cell>
          <cell r="K10">
            <v>4261.7039999999997</v>
          </cell>
          <cell r="L10">
            <v>106278.97333333333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Hemeina"/>
      <sheetName val="Boubou"/>
      <sheetName val="Ba Bocar"/>
      <sheetName val="Md Lghlal"/>
      <sheetName val="Tacko"/>
      <sheetName val="Sidi"/>
      <sheetName val="Vir salaire"/>
      <sheetName val="CNSS"/>
      <sheetName val="ITS avril"/>
    </sheetNames>
    <sheetDataSet>
      <sheetData sheetId="0"/>
      <sheetData sheetId="1">
        <row r="19">
          <cell r="D19">
            <v>657.9644989799001</v>
          </cell>
        </row>
      </sheetData>
      <sheetData sheetId="2">
        <row r="22">
          <cell r="D22">
            <v>700</v>
          </cell>
        </row>
        <row r="25">
          <cell r="F25">
            <v>10500</v>
          </cell>
        </row>
      </sheetData>
      <sheetData sheetId="3">
        <row r="20">
          <cell r="D20">
            <v>303</v>
          </cell>
        </row>
      </sheetData>
      <sheetData sheetId="4">
        <row r="23">
          <cell r="D23">
            <v>700</v>
          </cell>
        </row>
      </sheetData>
      <sheetData sheetId="5">
        <row r="23">
          <cell r="D23">
            <v>700</v>
          </cell>
        </row>
        <row r="26">
          <cell r="F26">
            <v>10500</v>
          </cell>
        </row>
      </sheetData>
      <sheetData sheetId="6">
        <row r="21">
          <cell r="D21">
            <v>700</v>
          </cell>
        </row>
        <row r="24">
          <cell r="F24">
            <v>10500</v>
          </cell>
        </row>
      </sheetData>
      <sheetData sheetId="7">
        <row r="24">
          <cell r="E24">
            <v>700</v>
          </cell>
        </row>
        <row r="27">
          <cell r="G27">
            <v>10500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quette"/>
      <sheetName val="Cumul"/>
      <sheetName val="Mohamed"/>
      <sheetName val="Hemeina"/>
      <sheetName val="Boubou"/>
      <sheetName val="Md Lghlal"/>
      <sheetName val="Tacko"/>
      <sheetName val="Sidi"/>
      <sheetName val="Abdoul Kader"/>
      <sheetName val="Vir salaire"/>
      <sheetName val="CNSS"/>
      <sheetName val="ITS mars "/>
    </sheetNames>
    <sheetDataSet>
      <sheetData sheetId="0" refreshError="1"/>
      <sheetData sheetId="1">
        <row r="5">
          <cell r="F5">
            <v>50000</v>
          </cell>
          <cell r="K5">
            <v>29010</v>
          </cell>
          <cell r="L5">
            <v>260210</v>
          </cell>
        </row>
        <row r="6">
          <cell r="F6">
            <v>7000</v>
          </cell>
          <cell r="I6">
            <v>664.53960000000006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F7">
            <v>0</v>
          </cell>
          <cell r="K7">
            <v>139637.2004</v>
          </cell>
          <cell r="L7">
            <v>563371.58441666665</v>
          </cell>
        </row>
        <row r="8">
          <cell r="F8">
            <v>12000</v>
          </cell>
          <cell r="I8">
            <v>577.43720000000008</v>
          </cell>
          <cell r="J8">
            <v>8661.5580000000009</v>
          </cell>
          <cell r="K8">
            <v>0</v>
          </cell>
          <cell r="L8">
            <v>83717.254666666675</v>
          </cell>
        </row>
        <row r="9">
          <cell r="F9">
            <v>0</v>
          </cell>
          <cell r="K9">
            <v>49245.391999999993</v>
          </cell>
          <cell r="L9">
            <v>318560.43666666665</v>
          </cell>
        </row>
        <row r="10">
          <cell r="F10">
            <v>0</v>
          </cell>
          <cell r="K10">
            <v>4261.7039999999997</v>
          </cell>
          <cell r="L10">
            <v>106278.97333333333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umul"/>
      <sheetName val="Mohamed"/>
      <sheetName val="Hemeina"/>
      <sheetName val="Boubou"/>
      <sheetName val="Ba Bocar"/>
      <sheetName val="Md Lghlal"/>
      <sheetName val="Tacko"/>
      <sheetName val="Sidi"/>
      <sheetName val="Vir salaire"/>
      <sheetName val="CNSS"/>
      <sheetName val="ITS mai"/>
    </sheetNames>
    <sheetDataSet>
      <sheetData sheetId="0"/>
      <sheetData sheetId="1">
        <row r="19">
          <cell r="D19">
            <v>657.9644989799001</v>
          </cell>
        </row>
      </sheetData>
      <sheetData sheetId="2">
        <row r="22">
          <cell r="D22">
            <v>700</v>
          </cell>
        </row>
        <row r="25">
          <cell r="F25">
            <v>10500</v>
          </cell>
        </row>
      </sheetData>
      <sheetData sheetId="3">
        <row r="20">
          <cell r="D20">
            <v>303</v>
          </cell>
        </row>
      </sheetData>
      <sheetData sheetId="4">
        <row r="23">
          <cell r="D23">
            <v>700</v>
          </cell>
        </row>
      </sheetData>
      <sheetData sheetId="5">
        <row r="23">
          <cell r="D23">
            <v>700</v>
          </cell>
        </row>
        <row r="26">
          <cell r="F26">
            <v>10500</v>
          </cell>
        </row>
      </sheetData>
      <sheetData sheetId="6">
        <row r="21">
          <cell r="D21">
            <v>700</v>
          </cell>
        </row>
        <row r="24">
          <cell r="F24">
            <v>10500</v>
          </cell>
        </row>
      </sheetData>
      <sheetData sheetId="7">
        <row r="24">
          <cell r="E24">
            <v>700</v>
          </cell>
        </row>
        <row r="27">
          <cell r="G27">
            <v>10500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quette"/>
      <sheetName val="Cumul"/>
      <sheetName val="Mohamed"/>
      <sheetName val="Hemeina"/>
      <sheetName val="Boubou"/>
      <sheetName val="Md Lghlal"/>
      <sheetName val="Tacko"/>
      <sheetName val="Sidi"/>
      <sheetName val="Vir Sidi"/>
      <sheetName val="Vir Hemeina"/>
      <sheetName val="Vir salaire"/>
      <sheetName val="CNSS"/>
      <sheetName val="ITS juin "/>
    </sheetNames>
    <sheetDataSet>
      <sheetData sheetId="0"/>
      <sheetData sheetId="1">
        <row r="5">
          <cell r="F5">
            <v>50000</v>
          </cell>
          <cell r="K5">
            <v>29010</v>
          </cell>
          <cell r="L5">
            <v>260210</v>
          </cell>
        </row>
        <row r="6">
          <cell r="F6">
            <v>0</v>
          </cell>
          <cell r="J6">
            <v>9968.094000000001</v>
          </cell>
          <cell r="K6">
            <v>968.09400000000096</v>
          </cell>
          <cell r="L6">
            <v>89459.884000000005</v>
          </cell>
        </row>
        <row r="7">
          <cell r="K7">
            <v>139637.2004</v>
          </cell>
          <cell r="L7">
            <v>563371.58441666665</v>
          </cell>
        </row>
        <row r="8">
          <cell r="J8">
            <v>8661.5580000000009</v>
          </cell>
          <cell r="K8">
            <v>0</v>
          </cell>
          <cell r="L8">
            <v>83717.254666666675</v>
          </cell>
        </row>
        <row r="9">
          <cell r="K9">
            <v>49245.391999999993</v>
          </cell>
          <cell r="L9">
            <v>318560.43666666665</v>
          </cell>
        </row>
        <row r="10">
          <cell r="F10">
            <v>0</v>
          </cell>
          <cell r="K10">
            <v>4261.7039999999997</v>
          </cell>
          <cell r="L10">
            <v>106278.97333333333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41"/>
  <sheetViews>
    <sheetView tabSelected="1" topLeftCell="CK1" workbookViewId="0">
      <selection activeCell="CF11" sqref="CF11"/>
    </sheetView>
  </sheetViews>
  <sheetFormatPr baseColWidth="10" defaultRowHeight="12.75"/>
  <cols>
    <col min="1" max="1" width="2.85546875" customWidth="1"/>
    <col min="2" max="2" width="17" customWidth="1"/>
    <col min="5" max="5" width="19.85546875" customWidth="1"/>
    <col min="6" max="6" width="20.140625" customWidth="1"/>
    <col min="7" max="7" width="18" customWidth="1"/>
    <col min="8" max="8" width="20.85546875" customWidth="1"/>
    <col min="9" max="9" width="20.5703125" customWidth="1"/>
    <col min="10" max="10" width="18.140625" customWidth="1"/>
    <col min="11" max="11" width="19.5703125" customWidth="1"/>
    <col min="12" max="12" width="17.85546875" customWidth="1"/>
    <col min="13" max="13" width="17.5703125" customWidth="1"/>
    <col min="14" max="14" width="14.7109375" customWidth="1"/>
    <col min="15" max="15" width="18.5703125" customWidth="1"/>
    <col min="16" max="16" width="20.85546875" customWidth="1"/>
    <col min="17" max="17" width="15.42578125" customWidth="1"/>
    <col min="18" max="18" width="13.85546875" customWidth="1"/>
    <col min="19" max="19" width="15.5703125" customWidth="1"/>
    <col min="20" max="20" width="17.5703125" customWidth="1"/>
    <col min="21" max="21" width="12.85546875" customWidth="1"/>
    <col min="22" max="22" width="15.5703125" customWidth="1"/>
    <col min="23" max="23" width="14.7109375" customWidth="1"/>
    <col min="24" max="24" width="13" customWidth="1"/>
    <col min="25" max="25" width="11.42578125" customWidth="1"/>
    <col min="26" max="26" width="17.7109375" customWidth="1"/>
    <col min="27" max="27" width="16.5703125" customWidth="1"/>
    <col min="28" max="28" width="12.85546875" customWidth="1"/>
    <col min="29" max="29" width="15.140625" customWidth="1"/>
    <col min="30" max="30" width="16" customWidth="1"/>
    <col min="31" max="31" width="12.85546875" customWidth="1"/>
    <col min="32" max="32" width="11.42578125" customWidth="1"/>
    <col min="33" max="33" width="13.28515625" customWidth="1"/>
    <col min="34" max="34" width="17.5703125" customWidth="1"/>
    <col min="35" max="35" width="12.85546875" customWidth="1"/>
    <col min="36" max="36" width="15.140625" customWidth="1"/>
    <col min="37" max="37" width="15.42578125" customWidth="1"/>
    <col min="38" max="38" width="14" customWidth="1"/>
    <col min="39" max="39" width="11.42578125" customWidth="1"/>
    <col min="40" max="40" width="17.140625" customWidth="1"/>
    <col min="41" max="41" width="17.5703125" customWidth="1"/>
    <col min="42" max="42" width="12.85546875" customWidth="1"/>
    <col min="43" max="43" width="14.85546875" customWidth="1"/>
    <col min="44" max="44" width="15.42578125" customWidth="1"/>
    <col min="45" max="45" width="13" customWidth="1"/>
    <col min="46" max="46" width="11.42578125" customWidth="1"/>
    <col min="47" max="47" width="17.28515625" customWidth="1"/>
    <col min="48" max="48" width="17.5703125" customWidth="1"/>
    <col min="49" max="49" width="12.85546875" customWidth="1"/>
    <col min="50" max="50" width="14.85546875" customWidth="1"/>
    <col min="51" max="51" width="15.42578125" customWidth="1"/>
    <col min="52" max="52" width="13" customWidth="1"/>
    <col min="53" max="53" width="11.42578125" customWidth="1"/>
    <col min="54" max="55" width="17.28515625" customWidth="1"/>
    <col min="56" max="56" width="24.7109375" customWidth="1"/>
    <col min="57" max="58" width="15.7109375" customWidth="1"/>
    <col min="59" max="59" width="13.85546875" customWidth="1"/>
    <col min="61" max="61" width="16" customWidth="1"/>
    <col min="62" max="62" width="17.28515625" customWidth="1"/>
    <col min="63" max="63" width="24.7109375" customWidth="1"/>
    <col min="64" max="65" width="15.7109375" customWidth="1"/>
    <col min="66" max="66" width="13.85546875" customWidth="1"/>
    <col min="68" max="68" width="16" customWidth="1"/>
    <col min="69" max="69" width="17.28515625" customWidth="1"/>
    <col min="70" max="70" width="15.85546875" customWidth="1"/>
    <col min="71" max="72" width="15.7109375" customWidth="1"/>
    <col min="73" max="73" width="13.85546875" customWidth="1"/>
    <col min="75" max="75" width="16" customWidth="1"/>
    <col min="76" max="76" width="17.28515625" customWidth="1"/>
    <col min="77" max="77" width="24.7109375" customWidth="1"/>
    <col min="78" max="79" width="15.7109375" customWidth="1"/>
    <col min="80" max="80" width="13.85546875" customWidth="1"/>
    <col min="82" max="82" width="16" customWidth="1"/>
    <col min="83" max="83" width="17.28515625" customWidth="1"/>
    <col min="84" max="84" width="17.42578125" customWidth="1"/>
    <col min="85" max="86" width="15.7109375" customWidth="1"/>
    <col min="87" max="87" width="13.85546875" customWidth="1"/>
    <col min="89" max="89" width="16" customWidth="1"/>
    <col min="90" max="90" width="20.140625" customWidth="1"/>
  </cols>
  <sheetData>
    <row r="1" spans="1:90" ht="15.75">
      <c r="A1" s="106" t="s">
        <v>42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90" ht="13.5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1">
        <f>+L5-S5</f>
        <v>0</v>
      </c>
      <c r="M2" s="2"/>
    </row>
    <row r="3" spans="1:90" ht="13.5" thickBot="1">
      <c r="A3" s="3"/>
      <c r="B3" s="4"/>
      <c r="C3" s="4"/>
      <c r="D3" s="4"/>
      <c r="E3" s="4"/>
      <c r="F3" s="86">
        <v>41640</v>
      </c>
      <c r="G3" s="87"/>
      <c r="H3" s="87"/>
      <c r="I3" s="87"/>
      <c r="J3" s="87"/>
      <c r="K3" s="87"/>
      <c r="L3" s="87"/>
      <c r="M3" s="88">
        <v>41671</v>
      </c>
      <c r="N3" s="111" t="s">
        <v>38</v>
      </c>
      <c r="O3" s="111"/>
      <c r="P3" s="111"/>
      <c r="Q3" s="111"/>
      <c r="R3" s="111"/>
      <c r="S3" s="111"/>
      <c r="T3" s="112">
        <v>41699</v>
      </c>
      <c r="U3" s="112"/>
      <c r="V3" s="112"/>
      <c r="W3" s="112"/>
      <c r="X3" s="112"/>
      <c r="Y3" s="112"/>
      <c r="Z3" s="113"/>
      <c r="AA3" s="110">
        <v>41730</v>
      </c>
      <c r="AB3" s="111"/>
      <c r="AC3" s="111"/>
      <c r="AD3" s="111"/>
      <c r="AE3" s="111"/>
      <c r="AF3" s="111"/>
      <c r="AG3" s="111"/>
      <c r="AH3" s="110">
        <v>41760</v>
      </c>
      <c r="AI3" s="111"/>
      <c r="AJ3" s="111"/>
      <c r="AK3" s="111"/>
      <c r="AL3" s="111"/>
      <c r="AM3" s="111"/>
      <c r="AN3" s="111"/>
      <c r="AO3" s="110">
        <v>41791</v>
      </c>
      <c r="AP3" s="111"/>
      <c r="AQ3" s="111"/>
      <c r="AR3" s="111"/>
      <c r="AS3" s="111"/>
      <c r="AT3" s="111"/>
      <c r="AU3" s="111"/>
      <c r="AV3" s="110">
        <v>41821</v>
      </c>
      <c r="AW3" s="111"/>
      <c r="AX3" s="111"/>
      <c r="AY3" s="111"/>
      <c r="AZ3" s="111"/>
      <c r="BA3" s="111"/>
      <c r="BB3" s="111"/>
      <c r="BC3" s="110">
        <v>41852</v>
      </c>
      <c r="BD3" s="111"/>
      <c r="BE3" s="111"/>
      <c r="BF3" s="111"/>
      <c r="BG3" s="111"/>
      <c r="BH3" s="111"/>
      <c r="BI3" s="111"/>
      <c r="BJ3" s="110">
        <v>41883</v>
      </c>
      <c r="BK3" s="111"/>
      <c r="BL3" s="111"/>
      <c r="BM3" s="111"/>
      <c r="BN3" s="111"/>
      <c r="BO3" s="111"/>
      <c r="BP3" s="111"/>
      <c r="BQ3" s="110">
        <v>41913</v>
      </c>
      <c r="BR3" s="111"/>
      <c r="BS3" s="111"/>
      <c r="BT3" s="111"/>
      <c r="BU3" s="111"/>
      <c r="BV3" s="111"/>
      <c r="BW3" s="111"/>
      <c r="BX3" s="110">
        <v>41944</v>
      </c>
      <c r="BY3" s="111"/>
      <c r="BZ3" s="111"/>
      <c r="CA3" s="111"/>
      <c r="CB3" s="111"/>
      <c r="CC3" s="111"/>
      <c r="CD3" s="111"/>
      <c r="CE3" s="110">
        <v>41974</v>
      </c>
      <c r="CF3" s="111"/>
      <c r="CG3" s="111"/>
      <c r="CH3" s="111"/>
      <c r="CI3" s="111"/>
      <c r="CJ3" s="111"/>
      <c r="CK3" s="111"/>
    </row>
    <row r="4" spans="1:90" s="67" customFormat="1" ht="26.25" thickBot="1">
      <c r="A4" s="61"/>
      <c r="B4" s="6" t="s">
        <v>0</v>
      </c>
      <c r="C4" s="7" t="s">
        <v>1</v>
      </c>
      <c r="D4" s="7" t="s">
        <v>2</v>
      </c>
      <c r="E4" s="8" t="s">
        <v>3</v>
      </c>
      <c r="F4" s="62" t="s">
        <v>24</v>
      </c>
      <c r="G4" s="94" t="s">
        <v>21</v>
      </c>
      <c r="H4" s="63" t="s">
        <v>22</v>
      </c>
      <c r="I4" s="63" t="s">
        <v>23</v>
      </c>
      <c r="J4" s="64" t="s">
        <v>4</v>
      </c>
      <c r="K4" s="64" t="s">
        <v>25</v>
      </c>
      <c r="L4" s="65" t="s">
        <v>6</v>
      </c>
      <c r="M4" s="62" t="s">
        <v>24</v>
      </c>
      <c r="N4" s="94" t="s">
        <v>21</v>
      </c>
      <c r="O4" s="63" t="s">
        <v>22</v>
      </c>
      <c r="P4" s="63" t="s">
        <v>23</v>
      </c>
      <c r="Q4" s="47" t="s">
        <v>4</v>
      </c>
      <c r="R4" s="47" t="s">
        <v>5</v>
      </c>
      <c r="S4" s="66" t="s">
        <v>6</v>
      </c>
      <c r="T4" s="62" t="s">
        <v>24</v>
      </c>
      <c r="U4" s="94" t="s">
        <v>21</v>
      </c>
      <c r="V4" s="63" t="s">
        <v>22</v>
      </c>
      <c r="W4" s="63" t="s">
        <v>23</v>
      </c>
      <c r="X4" s="64" t="s">
        <v>4</v>
      </c>
      <c r="Y4" s="64" t="s">
        <v>5</v>
      </c>
      <c r="Z4" s="66" t="s">
        <v>6</v>
      </c>
      <c r="AA4" s="62" t="s">
        <v>24</v>
      </c>
      <c r="AB4" s="94" t="s">
        <v>21</v>
      </c>
      <c r="AC4" s="63" t="s">
        <v>22</v>
      </c>
      <c r="AD4" s="63" t="s">
        <v>23</v>
      </c>
      <c r="AE4" s="47" t="s">
        <v>4</v>
      </c>
      <c r="AF4" s="47" t="s">
        <v>5</v>
      </c>
      <c r="AG4" s="66" t="s">
        <v>6</v>
      </c>
      <c r="AH4" s="62" t="s">
        <v>24</v>
      </c>
      <c r="AI4" s="94" t="s">
        <v>21</v>
      </c>
      <c r="AJ4" s="74" t="s">
        <v>22</v>
      </c>
      <c r="AK4" s="63" t="s">
        <v>23</v>
      </c>
      <c r="AL4" s="64" t="s">
        <v>4</v>
      </c>
      <c r="AM4" s="47" t="s">
        <v>5</v>
      </c>
      <c r="AN4" s="66" t="s">
        <v>6</v>
      </c>
      <c r="AO4" s="62" t="s">
        <v>24</v>
      </c>
      <c r="AP4" s="94" t="s">
        <v>21</v>
      </c>
      <c r="AQ4" s="74" t="s">
        <v>22</v>
      </c>
      <c r="AR4" s="63" t="s">
        <v>23</v>
      </c>
      <c r="AS4" s="47" t="s">
        <v>4</v>
      </c>
      <c r="AT4" s="47" t="s">
        <v>5</v>
      </c>
      <c r="AU4" s="66" t="s">
        <v>6</v>
      </c>
      <c r="AV4" s="62" t="s">
        <v>24</v>
      </c>
      <c r="AW4" s="94" t="s">
        <v>21</v>
      </c>
      <c r="AX4" s="74" t="s">
        <v>22</v>
      </c>
      <c r="AY4" s="63" t="s">
        <v>23</v>
      </c>
      <c r="AZ4" s="96" t="s">
        <v>4</v>
      </c>
      <c r="BA4" s="96" t="s">
        <v>5</v>
      </c>
      <c r="BB4" s="66" t="s">
        <v>6</v>
      </c>
      <c r="BC4" s="97" t="s">
        <v>24</v>
      </c>
      <c r="BD4" s="94" t="s">
        <v>21</v>
      </c>
      <c r="BE4" s="74" t="s">
        <v>22</v>
      </c>
      <c r="BF4" s="63" t="s">
        <v>23</v>
      </c>
      <c r="BG4" s="96" t="s">
        <v>4</v>
      </c>
      <c r="BH4" s="96" t="s">
        <v>5</v>
      </c>
      <c r="BI4" s="66" t="s">
        <v>6</v>
      </c>
      <c r="BJ4" s="62" t="s">
        <v>24</v>
      </c>
      <c r="BK4" s="94" t="s">
        <v>21</v>
      </c>
      <c r="BL4" s="74" t="s">
        <v>22</v>
      </c>
      <c r="BM4" s="63" t="s">
        <v>23</v>
      </c>
      <c r="BN4" s="96" t="s">
        <v>4</v>
      </c>
      <c r="BO4" s="96" t="s">
        <v>5</v>
      </c>
      <c r="BP4" s="66" t="s">
        <v>6</v>
      </c>
      <c r="BQ4" s="62" t="s">
        <v>24</v>
      </c>
      <c r="BR4" s="94" t="s">
        <v>21</v>
      </c>
      <c r="BS4" s="74" t="s">
        <v>22</v>
      </c>
      <c r="BT4" s="63" t="s">
        <v>23</v>
      </c>
      <c r="BU4" s="96" t="s">
        <v>4</v>
      </c>
      <c r="BV4" s="96" t="s">
        <v>5</v>
      </c>
      <c r="BW4" s="66" t="s">
        <v>6</v>
      </c>
      <c r="BX4" s="62" t="s">
        <v>24</v>
      </c>
      <c r="BY4" s="94" t="s">
        <v>21</v>
      </c>
      <c r="BZ4" s="74" t="s">
        <v>22</v>
      </c>
      <c r="CA4" s="63" t="s">
        <v>23</v>
      </c>
      <c r="CB4" s="96" t="s">
        <v>4</v>
      </c>
      <c r="CC4" s="96" t="s">
        <v>5</v>
      </c>
      <c r="CD4" s="66" t="s">
        <v>6</v>
      </c>
      <c r="CE4" s="62" t="s">
        <v>24</v>
      </c>
      <c r="CF4" s="94" t="s">
        <v>21</v>
      </c>
      <c r="CG4" s="74" t="s">
        <v>22</v>
      </c>
      <c r="CH4" s="63" t="s">
        <v>23</v>
      </c>
      <c r="CI4" s="96" t="s">
        <v>4</v>
      </c>
      <c r="CJ4" s="96" t="s">
        <v>5</v>
      </c>
      <c r="CK4" s="66" t="s">
        <v>6</v>
      </c>
    </row>
    <row r="5" spans="1:90" s="82" customFormat="1" ht="15.75" customHeight="1">
      <c r="A5" s="75"/>
      <c r="B5" s="100" t="s">
        <v>7</v>
      </c>
      <c r="C5" s="10" t="s">
        <v>32</v>
      </c>
      <c r="D5" s="10" t="s">
        <v>30</v>
      </c>
      <c r="E5" s="33" t="s">
        <v>31</v>
      </c>
      <c r="F5" s="81">
        <f>[1]Cumul!$L$10</f>
        <v>106278.97333333333</v>
      </c>
      <c r="G5" s="76">
        <f>[1]Cumul!$F$10</f>
        <v>10000</v>
      </c>
      <c r="H5" s="76">
        <v>90817</v>
      </c>
      <c r="I5" s="76">
        <f t="shared" ref="I5:I10" si="0">+H5-G5</f>
        <v>80817</v>
      </c>
      <c r="J5" s="76">
        <f>[1]Cumul!$K$10</f>
        <v>4261.7039999999997</v>
      </c>
      <c r="K5" s="76">
        <f>[1]Cumul!$I$5</f>
        <v>700</v>
      </c>
      <c r="L5" s="76">
        <f>[1]Cumul!$J$10</f>
        <v>10500</v>
      </c>
      <c r="M5" s="77">
        <f>[2]Cumul!$L$10</f>
        <v>106278.97333333333</v>
      </c>
      <c r="N5" s="76">
        <f>[2]Cumul!$F$10</f>
        <v>0</v>
      </c>
      <c r="O5" s="76">
        <v>90817</v>
      </c>
      <c r="P5" s="76">
        <f>+O5-N5</f>
        <v>90817</v>
      </c>
      <c r="Q5" s="101">
        <f>[2]Cumul!$K$10</f>
        <v>4261.7039999999997</v>
      </c>
      <c r="R5" s="101">
        <f>[2]Cumul!$I$10</f>
        <v>700</v>
      </c>
      <c r="S5" s="102">
        <v>10500</v>
      </c>
      <c r="T5" s="78">
        <f>[3]Cumul!$L$10</f>
        <v>106278.97333333333</v>
      </c>
      <c r="U5" s="76">
        <f>[3]Cumul!$F$10</f>
        <v>0</v>
      </c>
      <c r="V5" s="30">
        <v>90817</v>
      </c>
      <c r="W5" s="76">
        <f>+V5-U5</f>
        <v>90817</v>
      </c>
      <c r="X5" s="76">
        <f>[3]Cumul!$K$10</f>
        <v>4261.7039999999997</v>
      </c>
      <c r="Y5" s="76">
        <f>[4]SIdi!$E$24</f>
        <v>700</v>
      </c>
      <c r="Z5" s="103">
        <f>[4]SIdi!$G$27</f>
        <v>10500</v>
      </c>
      <c r="AA5" s="104">
        <f>[5]Cumul!$L$10</f>
        <v>106278.97333333333</v>
      </c>
      <c r="AB5" s="76">
        <f>[5]Cumul!$F$10</f>
        <v>0</v>
      </c>
      <c r="AC5" s="76">
        <f>[5]Cumul!$H$10</f>
        <v>90817.26933333333</v>
      </c>
      <c r="AD5" s="76">
        <f>AC5-AB5</f>
        <v>90817.26933333333</v>
      </c>
      <c r="AE5" s="101">
        <f>[5]Cumul!$K$10</f>
        <v>4261.7039999999997</v>
      </c>
      <c r="AF5" s="101">
        <f>[6]Sidi!$E$24</f>
        <v>700</v>
      </c>
      <c r="AG5" s="103">
        <f>[6]Sidi!$G$27</f>
        <v>10500</v>
      </c>
      <c r="AH5" s="104">
        <f>[7]Cumul!$L$10</f>
        <v>106278.97333333333</v>
      </c>
      <c r="AI5" s="76">
        <f>[7]Cumul!$F$10</f>
        <v>0</v>
      </c>
      <c r="AJ5" s="76">
        <v>90817</v>
      </c>
      <c r="AK5" s="76">
        <f>+AJ5-AI5</f>
        <v>90817</v>
      </c>
      <c r="AL5" s="76">
        <f>[7]Cumul!$K$10</f>
        <v>4261.7039999999997</v>
      </c>
      <c r="AM5" s="101">
        <f>[8]Sidi!$E$24</f>
        <v>700</v>
      </c>
      <c r="AN5" s="103">
        <f>[8]Sidi!$G$27</f>
        <v>10500</v>
      </c>
      <c r="AO5" s="104">
        <f>[9]Cumul!$L$10</f>
        <v>106278.97333333333</v>
      </c>
      <c r="AP5" s="76">
        <f>[9]Cumul!$F$10</f>
        <v>0</v>
      </c>
      <c r="AQ5" s="76">
        <v>90817</v>
      </c>
      <c r="AR5" s="76">
        <f>+AQ5-AP5</f>
        <v>90817</v>
      </c>
      <c r="AS5" s="101">
        <f>[9]Cumul!$K$10</f>
        <v>4261.7039999999997</v>
      </c>
      <c r="AT5" s="101">
        <f>[10]Sidi!$E$24</f>
        <v>700</v>
      </c>
      <c r="AU5" s="103">
        <f>[10]Sidi!$G$27</f>
        <v>10500</v>
      </c>
      <c r="AV5" s="104">
        <f>[11]Cumul!$L$10</f>
        <v>106278.97333333333</v>
      </c>
      <c r="AW5" s="76">
        <f>[11]Cumul!$F$10</f>
        <v>0</v>
      </c>
      <c r="AX5" s="76">
        <v>90817</v>
      </c>
      <c r="AY5" s="76">
        <f>+AX5-AW5</f>
        <v>90817</v>
      </c>
      <c r="AZ5" s="101">
        <f>[11]Cumul!$K$10</f>
        <v>4261.7039999999997</v>
      </c>
      <c r="BA5" s="101">
        <f>[11]Cumul!$I$10</f>
        <v>700</v>
      </c>
      <c r="BB5" s="103">
        <f>[11]Cumul!$J$10</f>
        <v>10500</v>
      </c>
      <c r="BC5" s="104">
        <f>[11]Cumul!$L$10</f>
        <v>106278.97333333333</v>
      </c>
      <c r="BD5" s="76">
        <f>[12]Cumul!$F$10</f>
        <v>0</v>
      </c>
      <c r="BE5" s="76">
        <v>90817</v>
      </c>
      <c r="BF5" s="76">
        <f>+BE5-BD5</f>
        <v>90817</v>
      </c>
      <c r="BG5" s="101">
        <f>[11]Cumul!$K$10</f>
        <v>4261.7039999999997</v>
      </c>
      <c r="BH5" s="101">
        <f>[11]Cumul!$I$10</f>
        <v>700</v>
      </c>
      <c r="BI5" s="103">
        <f>[11]Cumul!$J$10</f>
        <v>10500</v>
      </c>
      <c r="BJ5" s="104">
        <f>[11]Cumul!$L$10</f>
        <v>106278.97333333333</v>
      </c>
      <c r="BK5" s="76">
        <f>[12]Cumul!$F$10</f>
        <v>0</v>
      </c>
      <c r="BL5" s="76">
        <v>90817</v>
      </c>
      <c r="BM5" s="76">
        <f>+BL5-BK5</f>
        <v>90817</v>
      </c>
      <c r="BN5" s="101">
        <f>[11]Cumul!$K$10</f>
        <v>4261.7039999999997</v>
      </c>
      <c r="BO5" s="101">
        <f>[11]Cumul!$I$10</f>
        <v>700</v>
      </c>
      <c r="BP5" s="103">
        <f>[11]Cumul!$J$10</f>
        <v>10500</v>
      </c>
      <c r="BQ5" s="104">
        <f>[11]Cumul!$L$10</f>
        <v>106278.97333333333</v>
      </c>
      <c r="BR5" s="76">
        <f>+[13]Cumul!$F$10</f>
        <v>45409</v>
      </c>
      <c r="BS5" s="76">
        <v>90817</v>
      </c>
      <c r="BT5" s="76">
        <f>+BS5-BR5</f>
        <v>45408</v>
      </c>
      <c r="BU5" s="101">
        <f>[11]Cumul!$K$10</f>
        <v>4261.7039999999997</v>
      </c>
      <c r="BV5" s="101">
        <f>[11]Cumul!$I$10</f>
        <v>700</v>
      </c>
      <c r="BW5" s="103">
        <f>[11]Cumul!$J$10</f>
        <v>10500</v>
      </c>
      <c r="BX5" s="104">
        <f>[11]Cumul!$L$10</f>
        <v>106278.97333333333</v>
      </c>
      <c r="BY5" s="76">
        <f>[12]Cumul!$F$10</f>
        <v>0</v>
      </c>
      <c r="BZ5" s="76">
        <v>90817</v>
      </c>
      <c r="CA5" s="76">
        <f>+BZ5-BY5</f>
        <v>90817</v>
      </c>
      <c r="CB5" s="101">
        <f>[11]Cumul!$K$10</f>
        <v>4261.7039999999997</v>
      </c>
      <c r="CC5" s="101">
        <f>[11]Cumul!$I$10</f>
        <v>700</v>
      </c>
      <c r="CD5" s="103">
        <f>[11]Cumul!$J$10</f>
        <v>10500</v>
      </c>
      <c r="CE5" s="104">
        <f>[11]Cumul!$L$10</f>
        <v>106278.97333333333</v>
      </c>
      <c r="CF5" s="76">
        <f>[12]Cumul!$F$10</f>
        <v>0</v>
      </c>
      <c r="CG5" s="76">
        <v>90817</v>
      </c>
      <c r="CH5" s="76">
        <f>+CG5-CF5</f>
        <v>90817</v>
      </c>
      <c r="CI5" s="101">
        <f>[11]Cumul!$K$10</f>
        <v>4261.7039999999997</v>
      </c>
      <c r="CJ5" s="101">
        <f>[11]Cumul!$I$10</f>
        <v>700</v>
      </c>
      <c r="CK5" s="103">
        <f>[11]Cumul!$J$10</f>
        <v>10500</v>
      </c>
      <c r="CL5" s="98">
        <f>+CE5+BX5+BQ5+BJ5+BC5+AV5+AO5+AH5+AA5+T5+M5+F5</f>
        <v>1275347.6800000004</v>
      </c>
    </row>
    <row r="6" spans="1:90" s="82" customFormat="1" ht="15">
      <c r="A6" s="75"/>
      <c r="B6" s="11" t="s">
        <v>7</v>
      </c>
      <c r="C6" s="10" t="s">
        <v>8</v>
      </c>
      <c r="D6" s="10" t="s">
        <v>9</v>
      </c>
      <c r="E6" s="33" t="s">
        <v>33</v>
      </c>
      <c r="F6" s="30">
        <f>[1]Cumul!$L$7</f>
        <v>563371.58441666665</v>
      </c>
      <c r="G6" s="76">
        <f>[1]Cumul!$F$7</f>
        <v>312000</v>
      </c>
      <c r="H6" s="76">
        <v>412534</v>
      </c>
      <c r="I6" s="76">
        <f t="shared" si="0"/>
        <v>100534</v>
      </c>
      <c r="J6" s="30">
        <f>[1]Cumul!$K$7</f>
        <v>139637.2004</v>
      </c>
      <c r="K6" s="25">
        <f>[1]Cumul!$I$7</f>
        <v>700</v>
      </c>
      <c r="L6" s="30">
        <f>[1]Cumul!$J$7</f>
        <v>10500</v>
      </c>
      <c r="M6" s="77">
        <f>[2]Cumul!$L$7</f>
        <v>563371.58441666665</v>
      </c>
      <c r="N6" s="76">
        <f>[2]Cumul!$F$7</f>
        <v>39000</v>
      </c>
      <c r="O6" s="30">
        <v>412534</v>
      </c>
      <c r="P6" s="76">
        <v>472534</v>
      </c>
      <c r="Q6" s="37">
        <f>[2]Cumul!$K$7</f>
        <v>139637.2004</v>
      </c>
      <c r="R6" s="25">
        <f>[2]Cumul!$I$7</f>
        <v>700</v>
      </c>
      <c r="S6" s="25">
        <v>10500</v>
      </c>
      <c r="T6" s="78">
        <f>[3]Cumul!$L$7</f>
        <v>563371.58441666665</v>
      </c>
      <c r="U6" s="76">
        <f>[3]Cumul!$F$7</f>
        <v>0</v>
      </c>
      <c r="V6" s="30">
        <v>412534</v>
      </c>
      <c r="W6" s="76">
        <f t="shared" ref="W6:W10" si="1">+V6-U6</f>
        <v>412534</v>
      </c>
      <c r="X6" s="30">
        <f>[3]Cumul!$K$7</f>
        <v>139637.2004</v>
      </c>
      <c r="Y6" s="30">
        <f>[4]Hemeina!$D$22</f>
        <v>700</v>
      </c>
      <c r="Z6" s="79">
        <f>[4]Hemeina!$F$25</f>
        <v>10500</v>
      </c>
      <c r="AA6" s="80">
        <f>[5]Cumul!$L$7</f>
        <v>563371.58441666665</v>
      </c>
      <c r="AB6" s="76">
        <f>[5]Cumul!$F$7</f>
        <v>0</v>
      </c>
      <c r="AC6" s="30">
        <v>412534</v>
      </c>
      <c r="AD6" s="76">
        <f t="shared" ref="AD6:AD10" si="2">AC6-AB6</f>
        <v>412534</v>
      </c>
      <c r="AE6" s="25">
        <f>[5]Cumul!$K$7</f>
        <v>139637.2004</v>
      </c>
      <c r="AF6" s="25">
        <f>[6]Hemeina!$D$22</f>
        <v>700</v>
      </c>
      <c r="AG6" s="79">
        <f>[6]Hemeina!$F$25</f>
        <v>10500</v>
      </c>
      <c r="AH6" s="37">
        <f>[7]Cumul!$L$7</f>
        <v>563371.58441666665</v>
      </c>
      <c r="AI6" s="76">
        <f>[7]Cumul!$F$7</f>
        <v>0</v>
      </c>
      <c r="AJ6" s="30">
        <v>412534</v>
      </c>
      <c r="AK6" s="76">
        <f>+AJ6</f>
        <v>412534</v>
      </c>
      <c r="AL6" s="25">
        <f>[7]Cumul!$K$7</f>
        <v>139637.2004</v>
      </c>
      <c r="AM6" s="37">
        <f>[8]Hemeina!$D$22</f>
        <v>700</v>
      </c>
      <c r="AN6" s="79">
        <f>[8]Hemeina!$F$25</f>
        <v>10500</v>
      </c>
      <c r="AO6" s="37">
        <f>[9]Cumul!$L$7</f>
        <v>563371.58441666665</v>
      </c>
      <c r="AP6" s="76">
        <v>0</v>
      </c>
      <c r="AQ6" s="30">
        <v>412534</v>
      </c>
      <c r="AR6" s="76">
        <f t="shared" ref="AR6:AR10" si="3">+AQ6-AP6</f>
        <v>412534</v>
      </c>
      <c r="AS6" s="37">
        <f>[9]Cumul!$K$7</f>
        <v>139637.2004</v>
      </c>
      <c r="AT6" s="25">
        <f>[10]Hemeina!$D$22</f>
        <v>700</v>
      </c>
      <c r="AU6" s="79">
        <f>[10]Hemeina!$F$25</f>
        <v>10500</v>
      </c>
      <c r="AV6" s="37">
        <f>[11]Cumul!$L$7</f>
        <v>563371.58441666665</v>
      </c>
      <c r="AW6" s="76">
        <f>[11]Cumul!$F$7</f>
        <v>0</v>
      </c>
      <c r="AX6" s="30">
        <v>412534</v>
      </c>
      <c r="AY6" s="76">
        <f t="shared" ref="AY6:AY10" si="4">+AX6-AW6</f>
        <v>412534</v>
      </c>
      <c r="AZ6" s="37">
        <f>[11]Cumul!$K$7</f>
        <v>139637.2004</v>
      </c>
      <c r="BA6" s="25">
        <f>[11]Cumul!$I$7</f>
        <v>700</v>
      </c>
      <c r="BB6" s="79">
        <f>[11]Cumul!$J$7</f>
        <v>10500</v>
      </c>
      <c r="BC6" s="37">
        <f>[11]Cumul!$L$7</f>
        <v>563371.58441666665</v>
      </c>
      <c r="BD6" s="76">
        <f>[12]Cumul!$G$7</f>
        <v>0</v>
      </c>
      <c r="BE6" s="30">
        <v>412534</v>
      </c>
      <c r="BF6" s="76">
        <f t="shared" ref="BF6:BF10" si="5">+BE6-BD6</f>
        <v>412534</v>
      </c>
      <c r="BG6" s="37">
        <f>[11]Cumul!$K$7</f>
        <v>139637.2004</v>
      </c>
      <c r="BH6" s="25">
        <f>[11]Cumul!$I$7</f>
        <v>700</v>
      </c>
      <c r="BI6" s="79">
        <f>[11]Cumul!$J$7</f>
        <v>10500</v>
      </c>
      <c r="BJ6" s="37">
        <f>[11]Cumul!$L$7</f>
        <v>563371.58441666665</v>
      </c>
      <c r="BK6" s="76">
        <f>[12]Cumul!$G$7</f>
        <v>0</v>
      </c>
      <c r="BL6" s="30">
        <v>412534</v>
      </c>
      <c r="BM6" s="76">
        <f t="shared" ref="BM6:BM10" si="6">+BL6-BK6</f>
        <v>412534</v>
      </c>
      <c r="BN6" s="37">
        <f>[11]Cumul!$K$7</f>
        <v>139637.2004</v>
      </c>
      <c r="BO6" s="25">
        <f>[11]Cumul!$I$7</f>
        <v>700</v>
      </c>
      <c r="BP6" s="79">
        <f>[11]Cumul!$J$7</f>
        <v>10500</v>
      </c>
      <c r="BQ6" s="37">
        <f>[11]Cumul!$L$7</f>
        <v>563371.58441666665</v>
      </c>
      <c r="BR6" s="76">
        <f>+[13]Cumul!$F$7</f>
        <v>0</v>
      </c>
      <c r="BS6" s="30">
        <v>412534</v>
      </c>
      <c r="BT6" s="76">
        <f t="shared" ref="BT6:BT10" si="7">+BS6-BR6</f>
        <v>412534</v>
      </c>
      <c r="BU6" s="37">
        <f>[11]Cumul!$K$7</f>
        <v>139637.2004</v>
      </c>
      <c r="BV6" s="25">
        <f>[11]Cumul!$I$7</f>
        <v>700</v>
      </c>
      <c r="BW6" s="79">
        <f>[11]Cumul!$J$7</f>
        <v>10500</v>
      </c>
      <c r="BX6" s="37">
        <f>[11]Cumul!$L$7</f>
        <v>563371.58441666665</v>
      </c>
      <c r="BY6" s="76">
        <f>[12]Cumul!$G$7</f>
        <v>0</v>
      </c>
      <c r="BZ6" s="30">
        <v>412534</v>
      </c>
      <c r="CA6" s="76">
        <f t="shared" ref="CA6:CA10" si="8">+BZ6-BY6</f>
        <v>412534</v>
      </c>
      <c r="CB6" s="37">
        <f>[11]Cumul!$K$7</f>
        <v>139637.2004</v>
      </c>
      <c r="CC6" s="25">
        <f>[11]Cumul!$I$7</f>
        <v>700</v>
      </c>
      <c r="CD6" s="79">
        <f>[11]Cumul!$J$7</f>
        <v>10500</v>
      </c>
      <c r="CE6" s="37">
        <f>[11]Cumul!$L$7</f>
        <v>563371.58441666665</v>
      </c>
      <c r="CF6" s="76">
        <f>[12]Cumul!$G$7</f>
        <v>0</v>
      </c>
      <c r="CG6" s="30">
        <v>412534</v>
      </c>
      <c r="CH6" s="76">
        <f t="shared" ref="CH6:CH10" si="9">+CG6-CF6</f>
        <v>412534</v>
      </c>
      <c r="CI6" s="37">
        <f>[11]Cumul!$K$7</f>
        <v>139637.2004</v>
      </c>
      <c r="CJ6" s="25">
        <f>[11]Cumul!$I$7</f>
        <v>700</v>
      </c>
      <c r="CK6" s="79">
        <f>[11]Cumul!$J$7</f>
        <v>10500</v>
      </c>
      <c r="CL6" s="98">
        <f t="shared" ref="CL6:CL10" si="10">+CE6+BX6+BQ6+BJ6+BC6+AV6+AO6+AH6+AA6+T6+M6+F6</f>
        <v>6760459.0130000012</v>
      </c>
    </row>
    <row r="7" spans="1:90" s="82" customFormat="1" ht="15">
      <c r="A7" s="75"/>
      <c r="B7" s="11" t="s">
        <v>7</v>
      </c>
      <c r="C7" s="10" t="s">
        <v>8</v>
      </c>
      <c r="D7" s="10" t="s">
        <v>27</v>
      </c>
      <c r="E7" s="33" t="s">
        <v>11</v>
      </c>
      <c r="F7" s="31">
        <f>[1]Cumul!$L$9</f>
        <v>318560.43666666665</v>
      </c>
      <c r="G7" s="76">
        <f>[1]Cumul!$F$9</f>
        <v>100000</v>
      </c>
      <c r="H7" s="76">
        <v>258115</v>
      </c>
      <c r="I7" s="76">
        <f t="shared" si="0"/>
        <v>158115</v>
      </c>
      <c r="J7" s="31">
        <f>[1]Cumul!$K$9</f>
        <v>49245.391999999993</v>
      </c>
      <c r="K7" s="26">
        <f>[1]Cumul!$I$9</f>
        <v>700</v>
      </c>
      <c r="L7" s="31">
        <f>[1]Cumul!$J$9</f>
        <v>10500</v>
      </c>
      <c r="M7" s="77">
        <f>[2]Cumul!$L$9</f>
        <v>318560.43666666665</v>
      </c>
      <c r="N7" s="76">
        <f>[2]Cumul!$F$9</f>
        <v>0</v>
      </c>
      <c r="O7" s="30">
        <v>258115</v>
      </c>
      <c r="P7" s="76">
        <v>258115</v>
      </c>
      <c r="Q7" s="38">
        <f>[2]Cumul!$K$9</f>
        <v>49245.391999999993</v>
      </c>
      <c r="R7" s="26">
        <f>[2]Cumul!$I$9</f>
        <v>700</v>
      </c>
      <c r="S7" s="26">
        <v>10500</v>
      </c>
      <c r="T7" s="78">
        <f>[3]Cumul!$L$9</f>
        <v>318560.43666666665</v>
      </c>
      <c r="U7" s="76">
        <f>[3]Cumul!$F$9</f>
        <v>0</v>
      </c>
      <c r="V7" s="30">
        <v>258115</v>
      </c>
      <c r="W7" s="76">
        <f t="shared" si="1"/>
        <v>258115</v>
      </c>
      <c r="X7" s="31">
        <f>[3]Cumul!$K$9</f>
        <v>49245.391999999993</v>
      </c>
      <c r="Y7" s="31">
        <f>'[4]Md Lghlal'!$D$23</f>
        <v>700</v>
      </c>
      <c r="Z7" s="83">
        <f>'[4]Md Lghlal'!$F$26</f>
        <v>10500</v>
      </c>
      <c r="AA7" s="38">
        <f>[5]Cumul!$L$9</f>
        <v>318560.43666666665</v>
      </c>
      <c r="AB7" s="76">
        <f>[5]Cumul!$F$9</f>
        <v>0</v>
      </c>
      <c r="AC7" s="30">
        <f>[5]Cumul!$H$9</f>
        <v>258115.04466666665</v>
      </c>
      <c r="AD7" s="76">
        <f t="shared" si="2"/>
        <v>258115.04466666665</v>
      </c>
      <c r="AE7" s="26">
        <f>[5]Cumul!$K$9</f>
        <v>49245.391999999993</v>
      </c>
      <c r="AF7" s="26">
        <f>'[6]Md Lghlal'!$D$23</f>
        <v>700</v>
      </c>
      <c r="AG7" s="83">
        <f>'[6]Md Lghlal'!$F$26</f>
        <v>10500</v>
      </c>
      <c r="AH7" s="38">
        <f>[7]Cumul!$L$9</f>
        <v>318560.43666666665</v>
      </c>
      <c r="AI7" s="76">
        <f>[7]Cumul!$F$9</f>
        <v>0</v>
      </c>
      <c r="AJ7" s="30">
        <v>258115</v>
      </c>
      <c r="AK7" s="76">
        <f t="shared" ref="AK7:AK10" si="11">+AJ7-AI7</f>
        <v>258115</v>
      </c>
      <c r="AL7" s="26">
        <f>[7]Cumul!$K$9</f>
        <v>49245.391999999993</v>
      </c>
      <c r="AM7" s="38">
        <f>'[8]Md Lghlal'!$D$23</f>
        <v>700</v>
      </c>
      <c r="AN7" s="83">
        <f>'[8]Md Lghlal'!$F$26</f>
        <v>10500</v>
      </c>
      <c r="AO7" s="38">
        <f>[9]Cumul!$L$9</f>
        <v>318560.43666666665</v>
      </c>
      <c r="AP7" s="76">
        <v>0</v>
      </c>
      <c r="AQ7" s="30">
        <v>258115</v>
      </c>
      <c r="AR7" s="76">
        <f t="shared" si="3"/>
        <v>258115</v>
      </c>
      <c r="AS7" s="38">
        <f>[9]Cumul!$K$9</f>
        <v>49245.391999999993</v>
      </c>
      <c r="AT7" s="26">
        <f>'[10]Md Lghlal'!$D$23</f>
        <v>700</v>
      </c>
      <c r="AU7" s="83">
        <f>'[10]Md Lghlal'!$F$26</f>
        <v>10500</v>
      </c>
      <c r="AV7" s="38">
        <f>[11]Cumul!$L$9</f>
        <v>318560.43666666665</v>
      </c>
      <c r="AW7" s="76">
        <f>[11]Cumul!$F$9</f>
        <v>0</v>
      </c>
      <c r="AX7" s="30">
        <v>258115</v>
      </c>
      <c r="AY7" s="76">
        <f t="shared" si="4"/>
        <v>258115</v>
      </c>
      <c r="AZ7" s="38">
        <f>[11]Cumul!$K$9</f>
        <v>49245.391999999993</v>
      </c>
      <c r="BA7" s="26">
        <f>[11]Cumul!$I$9</f>
        <v>700</v>
      </c>
      <c r="BB7" s="83">
        <f>[11]Cumul!$J$9</f>
        <v>10500</v>
      </c>
      <c r="BC7" s="38">
        <f>[11]Cumul!$L$9</f>
        <v>318560.43666666665</v>
      </c>
      <c r="BD7" s="76">
        <f>[12]Cumul!$F$9</f>
        <v>0</v>
      </c>
      <c r="BE7" s="30">
        <v>258115</v>
      </c>
      <c r="BF7" s="76">
        <f t="shared" si="5"/>
        <v>258115</v>
      </c>
      <c r="BG7" s="38">
        <f>[11]Cumul!$K$9</f>
        <v>49245.391999999993</v>
      </c>
      <c r="BH7" s="26">
        <f>[11]Cumul!$I$9</f>
        <v>700</v>
      </c>
      <c r="BI7" s="83">
        <f>[11]Cumul!$J$9</f>
        <v>10500</v>
      </c>
      <c r="BJ7" s="38">
        <f>[11]Cumul!$L$9</f>
        <v>318560.43666666665</v>
      </c>
      <c r="BK7" s="76">
        <f>[12]Cumul!$F$9</f>
        <v>0</v>
      </c>
      <c r="BL7" s="30">
        <v>258115</v>
      </c>
      <c r="BM7" s="76">
        <f t="shared" si="6"/>
        <v>258115</v>
      </c>
      <c r="BN7" s="38">
        <f>[11]Cumul!$K$9</f>
        <v>49245.391999999993</v>
      </c>
      <c r="BO7" s="26">
        <f>[11]Cumul!$I$9</f>
        <v>700</v>
      </c>
      <c r="BP7" s="83">
        <f>[11]Cumul!$J$9</f>
        <v>10500</v>
      </c>
      <c r="BQ7" s="38">
        <f>[11]Cumul!$L$9</f>
        <v>318560.43666666665</v>
      </c>
      <c r="BR7" s="76">
        <f>+[13]Cumul!$F$9</f>
        <v>70000</v>
      </c>
      <c r="BS7" s="30">
        <v>258115</v>
      </c>
      <c r="BT7" s="76">
        <f t="shared" si="7"/>
        <v>188115</v>
      </c>
      <c r="BU7" s="38">
        <f>[11]Cumul!$K$9</f>
        <v>49245.391999999993</v>
      </c>
      <c r="BV7" s="26">
        <f>[11]Cumul!$I$9</f>
        <v>700</v>
      </c>
      <c r="BW7" s="83">
        <f>[11]Cumul!$J$9</f>
        <v>10500</v>
      </c>
      <c r="BX7" s="38">
        <f>[11]Cumul!$L$9</f>
        <v>318560.43666666665</v>
      </c>
      <c r="BY7" s="76">
        <f>[12]Cumul!$F$9</f>
        <v>0</v>
      </c>
      <c r="BZ7" s="30">
        <v>258115</v>
      </c>
      <c r="CA7" s="76">
        <f t="shared" si="8"/>
        <v>258115</v>
      </c>
      <c r="CB7" s="38">
        <f>[11]Cumul!$K$9</f>
        <v>49245.391999999993</v>
      </c>
      <c r="CC7" s="26">
        <f>[11]Cumul!$I$9</f>
        <v>700</v>
      </c>
      <c r="CD7" s="83">
        <f>[11]Cumul!$J$9</f>
        <v>10500</v>
      </c>
      <c r="CE7" s="38">
        <f>[11]Cumul!$L$9</f>
        <v>318560.43666666665</v>
      </c>
      <c r="CF7" s="76">
        <f>+[14]Cumul!$F$9</f>
        <v>30710</v>
      </c>
      <c r="CG7" s="30">
        <v>258115</v>
      </c>
      <c r="CH7" s="76">
        <f t="shared" si="9"/>
        <v>227405</v>
      </c>
      <c r="CI7" s="38">
        <f>[11]Cumul!$K$9</f>
        <v>49245.391999999993</v>
      </c>
      <c r="CJ7" s="26">
        <f>[11]Cumul!$I$9</f>
        <v>700</v>
      </c>
      <c r="CK7" s="83">
        <f>[11]Cumul!$J$9</f>
        <v>10500</v>
      </c>
      <c r="CL7" s="60">
        <f t="shared" si="10"/>
        <v>3822725.2399999988</v>
      </c>
    </row>
    <row r="8" spans="1:90" s="82" customFormat="1" ht="15">
      <c r="A8" s="75"/>
      <c r="B8" s="11" t="s">
        <v>7</v>
      </c>
      <c r="C8" s="10" t="s">
        <v>12</v>
      </c>
      <c r="D8" s="10" t="s">
        <v>13</v>
      </c>
      <c r="E8" s="33" t="s">
        <v>14</v>
      </c>
      <c r="F8" s="31">
        <f>[1]Cumul!$L$8</f>
        <v>83717.254666666675</v>
      </c>
      <c r="G8" s="76">
        <f>[1]Cumul!$F$8</f>
        <v>33000</v>
      </c>
      <c r="H8" s="76">
        <v>74478</v>
      </c>
      <c r="I8" s="76">
        <f t="shared" si="0"/>
        <v>41478</v>
      </c>
      <c r="J8" s="95">
        <f>+Q8+X8+AE8+AL8+AS8</f>
        <v>0</v>
      </c>
      <c r="K8" s="26">
        <f>[1]Cumul!$I$8</f>
        <v>577.43720000000008</v>
      </c>
      <c r="L8" s="31">
        <f>[1]Cumul!$J$8</f>
        <v>8661.5580000000009</v>
      </c>
      <c r="M8" s="77">
        <f>[2]Cumul!$L$8</f>
        <v>83717.254666666675</v>
      </c>
      <c r="N8" s="76">
        <f>[2]Cumul!$F$8</f>
        <v>10000</v>
      </c>
      <c r="O8" s="30">
        <v>74478</v>
      </c>
      <c r="P8" s="76">
        <v>74478</v>
      </c>
      <c r="Q8" s="38">
        <f>[2]Cumul!$K$8</f>
        <v>0</v>
      </c>
      <c r="R8" s="26">
        <f>[2]Cumul!$I$8</f>
        <v>577.43720000000008</v>
      </c>
      <c r="S8" s="99">
        <f>[2]Cumul!$J$8</f>
        <v>8661.5580000000009</v>
      </c>
      <c r="T8" s="78">
        <f>[3]Cumul!$L$8</f>
        <v>83717.254666666675</v>
      </c>
      <c r="U8" s="76">
        <f>[3]Cumul!$F$8</f>
        <v>10000</v>
      </c>
      <c r="V8" s="30">
        <v>74478</v>
      </c>
      <c r="W8" s="76">
        <f t="shared" si="1"/>
        <v>64478</v>
      </c>
      <c r="X8" s="31">
        <f>[3]Cumul!$K$8</f>
        <v>0</v>
      </c>
      <c r="Y8" s="31">
        <f>[3]Cumul!$I$8</f>
        <v>577.43720000000008</v>
      </c>
      <c r="Z8" s="83">
        <f>[3]Cumul!$J$8</f>
        <v>8661.5580000000009</v>
      </c>
      <c r="AA8" s="38">
        <f>[5]Cumul!$L$8</f>
        <v>83717.254666666675</v>
      </c>
      <c r="AB8" s="76">
        <f>[5]Cumul!$F$8</f>
        <v>13000</v>
      </c>
      <c r="AC8" s="30">
        <f>74478</f>
        <v>74478</v>
      </c>
      <c r="AD8" s="76">
        <f t="shared" si="2"/>
        <v>61478</v>
      </c>
      <c r="AE8" s="26">
        <f>[5]Cumul!$K$8</f>
        <v>0</v>
      </c>
      <c r="AF8" s="26">
        <f>[5]Cumul!$I$8</f>
        <v>577.43720000000008</v>
      </c>
      <c r="AG8" s="83">
        <f>[5]Cumul!$J$8</f>
        <v>8661.5580000000009</v>
      </c>
      <c r="AH8" s="38">
        <f>[7]Cumul!$L$8</f>
        <v>83717.254666666675</v>
      </c>
      <c r="AI8" s="76">
        <f>[7]Cumul!$F$8</f>
        <v>12000</v>
      </c>
      <c r="AJ8" s="30">
        <v>74478</v>
      </c>
      <c r="AK8" s="76">
        <f t="shared" si="11"/>
        <v>62478</v>
      </c>
      <c r="AL8" s="26">
        <f>[7]Cumul!$K$8</f>
        <v>0</v>
      </c>
      <c r="AM8" s="38">
        <f>[7]Cumul!$I$8</f>
        <v>577.43720000000008</v>
      </c>
      <c r="AN8" s="83">
        <f>[7]Cumul!$J$8</f>
        <v>8661.5580000000009</v>
      </c>
      <c r="AO8" s="38">
        <f>[9]Cumul!$L$8</f>
        <v>83717.254666666675</v>
      </c>
      <c r="AP8" s="76">
        <v>0</v>
      </c>
      <c r="AQ8" s="30">
        <v>74478</v>
      </c>
      <c r="AR8" s="76">
        <f t="shared" si="3"/>
        <v>74478</v>
      </c>
      <c r="AS8" s="38">
        <f>[9]Cumul!$K$8</f>
        <v>0</v>
      </c>
      <c r="AT8" s="26">
        <f>[10]Boubou!$D$20</f>
        <v>571.72</v>
      </c>
      <c r="AU8" s="83">
        <f>[9]Cumul!$J$8</f>
        <v>8661.5580000000009</v>
      </c>
      <c r="AV8" s="38">
        <f>[11]Cumul!$L$8</f>
        <v>83717.254666666675</v>
      </c>
      <c r="AW8" s="76">
        <f>[11]Cumul!$F$8</f>
        <v>12000</v>
      </c>
      <c r="AX8" s="30">
        <v>74478</v>
      </c>
      <c r="AY8" s="76">
        <f t="shared" si="4"/>
        <v>62478</v>
      </c>
      <c r="AZ8" s="38">
        <f>[11]Cumul!$K$8</f>
        <v>0</v>
      </c>
      <c r="BA8" s="26">
        <f>[11]Cumul!$I$8</f>
        <v>577.43720000000008</v>
      </c>
      <c r="BB8" s="83">
        <f>[11]Cumul!$J$8</f>
        <v>8661.5580000000009</v>
      </c>
      <c r="BC8" s="38">
        <f>[11]Cumul!$L$8</f>
        <v>83717.254666666675</v>
      </c>
      <c r="BD8" s="76">
        <f>[11]Cumul!$F$8</f>
        <v>12000</v>
      </c>
      <c r="BE8" s="30">
        <v>74478</v>
      </c>
      <c r="BF8" s="76">
        <f t="shared" si="5"/>
        <v>62478</v>
      </c>
      <c r="BG8" s="38">
        <f>[11]Cumul!$K$8</f>
        <v>0</v>
      </c>
      <c r="BH8" s="26">
        <f>[11]Cumul!$I$8</f>
        <v>577.43720000000008</v>
      </c>
      <c r="BI8" s="83">
        <f>[11]Cumul!$J$8</f>
        <v>8661.5580000000009</v>
      </c>
      <c r="BJ8" s="38">
        <f>[11]Cumul!$L$8</f>
        <v>83717.254666666675</v>
      </c>
      <c r="BK8" s="76">
        <f>[11]Cumul!$F$8</f>
        <v>12000</v>
      </c>
      <c r="BL8" s="30">
        <v>74478</v>
      </c>
      <c r="BM8" s="76">
        <f t="shared" si="6"/>
        <v>62478</v>
      </c>
      <c r="BN8" s="38">
        <f>[11]Cumul!$K$8</f>
        <v>0</v>
      </c>
      <c r="BO8" s="26">
        <f>[11]Cumul!$I$8</f>
        <v>577.43720000000008</v>
      </c>
      <c r="BP8" s="83">
        <f>[11]Cumul!$J$8</f>
        <v>8661.5580000000009</v>
      </c>
      <c r="BQ8" s="38">
        <f>[11]Cumul!$L$8</f>
        <v>83717.254666666675</v>
      </c>
      <c r="BR8" s="76">
        <f>+[13]Cumul!$F$8</f>
        <v>43239.25946666667</v>
      </c>
      <c r="BS8" s="30">
        <v>74478</v>
      </c>
      <c r="BT8" s="76">
        <f t="shared" si="7"/>
        <v>31238.74053333333</v>
      </c>
      <c r="BU8" s="38">
        <f>[11]Cumul!$K$8</f>
        <v>0</v>
      </c>
      <c r="BV8" s="26">
        <f>[11]Cumul!$I$8</f>
        <v>577.43720000000008</v>
      </c>
      <c r="BW8" s="83">
        <f>[11]Cumul!$J$8</f>
        <v>8661.5580000000009</v>
      </c>
      <c r="BX8" s="38">
        <f>[11]Cumul!$L$8</f>
        <v>83717.254666666675</v>
      </c>
      <c r="BY8" s="76">
        <f>[11]Cumul!$F$8</f>
        <v>12000</v>
      </c>
      <c r="BZ8" s="30">
        <v>74478</v>
      </c>
      <c r="CA8" s="76">
        <f t="shared" si="8"/>
        <v>62478</v>
      </c>
      <c r="CB8" s="38">
        <f>[11]Cumul!$K$8</f>
        <v>0</v>
      </c>
      <c r="CC8" s="26">
        <f>[11]Cumul!$I$8</f>
        <v>577.43720000000008</v>
      </c>
      <c r="CD8" s="83">
        <f>[11]Cumul!$J$8</f>
        <v>8661.5580000000009</v>
      </c>
      <c r="CE8" s="38">
        <f>[11]Cumul!$L$8</f>
        <v>83717.254666666675</v>
      </c>
      <c r="CF8" s="76">
        <f>[11]Cumul!$F$8</f>
        <v>12000</v>
      </c>
      <c r="CG8" s="30">
        <v>74478</v>
      </c>
      <c r="CH8" s="76">
        <f t="shared" si="9"/>
        <v>62478</v>
      </c>
      <c r="CI8" s="38">
        <f>[11]Cumul!$K$8</f>
        <v>0</v>
      </c>
      <c r="CJ8" s="26">
        <f>[11]Cumul!$I$8</f>
        <v>577.43720000000008</v>
      </c>
      <c r="CK8" s="83">
        <f>[11]Cumul!$J$8</f>
        <v>8661.5580000000009</v>
      </c>
      <c r="CL8" s="98">
        <f t="shared" si="10"/>
        <v>1004607.0560000003</v>
      </c>
    </row>
    <row r="9" spans="1:90" s="82" customFormat="1" ht="15">
      <c r="A9" s="75"/>
      <c r="B9" s="12" t="s">
        <v>7</v>
      </c>
      <c r="C9" s="13" t="s">
        <v>8</v>
      </c>
      <c r="D9" s="13" t="s">
        <v>15</v>
      </c>
      <c r="E9" s="34" t="s">
        <v>14</v>
      </c>
      <c r="F9" s="31">
        <f>[1]Cumul!$L$6</f>
        <v>89459.884000000005</v>
      </c>
      <c r="G9" s="76">
        <f>[1]Cumul!$F$6</f>
        <v>30000</v>
      </c>
      <c r="H9" s="76">
        <v>77859</v>
      </c>
      <c r="I9" s="76">
        <f t="shared" si="0"/>
        <v>47859</v>
      </c>
      <c r="J9" s="31">
        <f>[1]Cumul!$K$6</f>
        <v>968.09400000000096</v>
      </c>
      <c r="K9" s="26">
        <f>[1]Cumul!$I$6</f>
        <v>664.53960000000006</v>
      </c>
      <c r="L9" s="31">
        <f>[1]Cumul!$J$6</f>
        <v>9968.094000000001</v>
      </c>
      <c r="M9" s="78">
        <f>[2]Cumul!$L$6</f>
        <v>89459.884000000005</v>
      </c>
      <c r="N9" s="76">
        <f>[2]Cumul!$F$6</f>
        <v>0</v>
      </c>
      <c r="O9" s="30">
        <v>77859</v>
      </c>
      <c r="P9" s="76">
        <f t="shared" ref="P9:P10" si="12">+O9-N9</f>
        <v>77859</v>
      </c>
      <c r="Q9" s="38">
        <f>[2]Cumul!$K$6</f>
        <v>968.09400000000096</v>
      </c>
      <c r="R9" s="26">
        <f>[2]Cumul!$I$6</f>
        <v>664.53960000000006</v>
      </c>
      <c r="S9" s="26">
        <f>[2]Cumul!$J$6</f>
        <v>9968.094000000001</v>
      </c>
      <c r="T9" s="78">
        <f>[3]Cumul!$L$6</f>
        <v>89459.884000000005</v>
      </c>
      <c r="U9" s="76">
        <f>[3]Cumul!$F$6</f>
        <v>25000</v>
      </c>
      <c r="V9" s="30">
        <v>77859</v>
      </c>
      <c r="W9" s="76">
        <f t="shared" si="1"/>
        <v>52859</v>
      </c>
      <c r="X9" s="31">
        <f>[3]Cumul!$K$6</f>
        <v>968.09400000000096</v>
      </c>
      <c r="Y9" s="31">
        <f>[3]Cumul!$I$6</f>
        <v>664.53960000000006</v>
      </c>
      <c r="Z9" s="83">
        <f>[3]Cumul!$J$6</f>
        <v>9968.094000000001</v>
      </c>
      <c r="AA9" s="38">
        <f>[5]Cumul!$L$6</f>
        <v>89459.884000000005</v>
      </c>
      <c r="AB9" s="76">
        <f>[5]Cumul!$F$6</f>
        <v>0</v>
      </c>
      <c r="AC9" s="30">
        <v>77859</v>
      </c>
      <c r="AD9" s="76">
        <f t="shared" si="2"/>
        <v>77859</v>
      </c>
      <c r="AE9" s="26">
        <f>[5]Cumul!$K$6</f>
        <v>968.09400000000096</v>
      </c>
      <c r="AF9" s="26">
        <f>[5]Cumul!$I$6</f>
        <v>664.53960000000006</v>
      </c>
      <c r="AG9" s="83">
        <f>[5]Cumul!$J$6</f>
        <v>9968.094000000001</v>
      </c>
      <c r="AH9" s="38">
        <f>[7]Cumul!$L$6</f>
        <v>89459.884000000005</v>
      </c>
      <c r="AI9" s="76">
        <f>[7]Cumul!$F$6</f>
        <v>7000</v>
      </c>
      <c r="AJ9" s="30">
        <v>77859</v>
      </c>
      <c r="AK9" s="76">
        <f t="shared" si="11"/>
        <v>70859</v>
      </c>
      <c r="AL9" s="26">
        <f>[7]Cumul!$K$6</f>
        <v>968.09400000000096</v>
      </c>
      <c r="AM9" s="38">
        <f>[7]Cumul!$I$6</f>
        <v>664.53960000000006</v>
      </c>
      <c r="AN9" s="83">
        <f>[7]Cumul!$J$6</f>
        <v>9968.094000000001</v>
      </c>
      <c r="AO9" s="38">
        <f>[9]Cumul!$L$6</f>
        <v>89459.884000000005</v>
      </c>
      <c r="AP9" s="76">
        <f>[9]Cumul!$F$6</f>
        <v>0</v>
      </c>
      <c r="AQ9" s="30">
        <v>77859</v>
      </c>
      <c r="AR9" s="76">
        <f t="shared" si="3"/>
        <v>77859</v>
      </c>
      <c r="AS9" s="38">
        <f>[9]Cumul!$K$6</f>
        <v>968.09400000000096</v>
      </c>
      <c r="AT9" s="26">
        <f>[10]Mohamed!$D$19</f>
        <v>657.9644989799001</v>
      </c>
      <c r="AU9" s="83">
        <f>[9]Cumul!$J$6</f>
        <v>9968.094000000001</v>
      </c>
      <c r="AV9" s="38">
        <f>[11]Cumul!$L$6</f>
        <v>89459.884000000005</v>
      </c>
      <c r="AW9" s="76">
        <f>[11]Cumul!$F$6</f>
        <v>7500</v>
      </c>
      <c r="AX9" s="30">
        <v>77859</v>
      </c>
      <c r="AY9" s="76">
        <f t="shared" si="4"/>
        <v>70359</v>
      </c>
      <c r="AZ9" s="38">
        <f>[11]Cumul!$K$6</f>
        <v>968.09400000000096</v>
      </c>
      <c r="BA9" s="26">
        <f>[11]Cumul!$I$6</f>
        <v>664.53960000000006</v>
      </c>
      <c r="BB9" s="83">
        <f>[11]Cumul!$J$6</f>
        <v>9968.094000000001</v>
      </c>
      <c r="BC9" s="38">
        <f>[11]Cumul!$L$6</f>
        <v>89459.884000000005</v>
      </c>
      <c r="BD9" s="76">
        <f>[11]Cumul!$F$6</f>
        <v>7500</v>
      </c>
      <c r="BE9" s="30">
        <v>77859</v>
      </c>
      <c r="BF9" s="76">
        <f t="shared" si="5"/>
        <v>70359</v>
      </c>
      <c r="BG9" s="38">
        <f>[11]Cumul!$K$6</f>
        <v>968.09400000000096</v>
      </c>
      <c r="BH9" s="26">
        <f>[11]Cumul!$I$6</f>
        <v>664.53960000000006</v>
      </c>
      <c r="BI9" s="83">
        <f>[11]Cumul!$J$6</f>
        <v>9968.094000000001</v>
      </c>
      <c r="BJ9" s="38">
        <f>[11]Cumul!$L$6</f>
        <v>89459.884000000005</v>
      </c>
      <c r="BK9" s="76">
        <f>[11]Cumul!$F$6</f>
        <v>7500</v>
      </c>
      <c r="BL9" s="30">
        <v>77859</v>
      </c>
      <c r="BM9" s="76">
        <f t="shared" si="6"/>
        <v>70359</v>
      </c>
      <c r="BN9" s="38">
        <f>[11]Cumul!$K$6</f>
        <v>968.09400000000096</v>
      </c>
      <c r="BO9" s="26">
        <f>[11]Cumul!$I$6</f>
        <v>664.53960000000006</v>
      </c>
      <c r="BP9" s="83">
        <f>[11]Cumul!$J$6</f>
        <v>9968.094000000001</v>
      </c>
      <c r="BQ9" s="38">
        <f>[11]Cumul!$L$6</f>
        <v>89459.884000000005</v>
      </c>
      <c r="BR9" s="76">
        <f>+[13]Cumul!$F$6</f>
        <v>42680</v>
      </c>
      <c r="BS9" s="30">
        <v>77859</v>
      </c>
      <c r="BT9" s="76">
        <f t="shared" si="7"/>
        <v>35179</v>
      </c>
      <c r="BU9" s="38">
        <f>[11]Cumul!$K$6</f>
        <v>968.09400000000096</v>
      </c>
      <c r="BV9" s="26">
        <f>[11]Cumul!$I$6</f>
        <v>664.53960000000006</v>
      </c>
      <c r="BW9" s="83">
        <f>[11]Cumul!$J$6</f>
        <v>9968.094000000001</v>
      </c>
      <c r="BX9" s="38">
        <f>[11]Cumul!$L$6</f>
        <v>89459.884000000005</v>
      </c>
      <c r="BY9" s="76">
        <f>[11]Cumul!$F$6</f>
        <v>7500</v>
      </c>
      <c r="BZ9" s="30">
        <v>77859</v>
      </c>
      <c r="CA9" s="76">
        <f t="shared" si="8"/>
        <v>70359</v>
      </c>
      <c r="CB9" s="38">
        <f>[11]Cumul!$K$6</f>
        <v>968.09400000000096</v>
      </c>
      <c r="CC9" s="26">
        <f>[11]Cumul!$I$6</f>
        <v>664.53960000000006</v>
      </c>
      <c r="CD9" s="83">
        <f>[11]Cumul!$J$6</f>
        <v>9968.094000000001</v>
      </c>
      <c r="CE9" s="38">
        <f>[11]Cumul!$L$6</f>
        <v>89459.884000000005</v>
      </c>
      <c r="CF9" s="76">
        <f>[11]Cumul!$F$6</f>
        <v>7500</v>
      </c>
      <c r="CG9" s="30">
        <v>77859</v>
      </c>
      <c r="CH9" s="76">
        <f t="shared" si="9"/>
        <v>70359</v>
      </c>
      <c r="CI9" s="38">
        <f>[11]Cumul!$K$6</f>
        <v>968.09400000000096</v>
      </c>
      <c r="CJ9" s="26">
        <f>[11]Cumul!$I$6</f>
        <v>664.53960000000006</v>
      </c>
      <c r="CK9" s="83">
        <f>[11]Cumul!$J$6</f>
        <v>9968.094000000001</v>
      </c>
      <c r="CL9" s="98">
        <f t="shared" si="10"/>
        <v>1073518.6079999998</v>
      </c>
    </row>
    <row r="10" spans="1:90" s="82" customFormat="1" ht="15.75" thickBot="1">
      <c r="A10" s="75"/>
      <c r="B10" s="14" t="s">
        <v>7</v>
      </c>
      <c r="C10" s="15" t="s">
        <v>17</v>
      </c>
      <c r="D10" s="15" t="s">
        <v>18</v>
      </c>
      <c r="E10" s="15" t="s">
        <v>28</v>
      </c>
      <c r="F10" s="31">
        <f>[1]Cumul!$L$5</f>
        <v>260210</v>
      </c>
      <c r="G10" s="76">
        <f>[1]Cumul!$F$5</f>
        <v>0</v>
      </c>
      <c r="H10" s="76">
        <v>220000</v>
      </c>
      <c r="I10" s="76">
        <f t="shared" si="0"/>
        <v>220000</v>
      </c>
      <c r="J10" s="31">
        <f>[1]Cumul!$K$5</f>
        <v>29010</v>
      </c>
      <c r="K10" s="26">
        <f>[1]Cumul!$I$5</f>
        <v>700</v>
      </c>
      <c r="L10" s="31">
        <f>[1]Cumul!$J$5</f>
        <v>10500</v>
      </c>
      <c r="M10" s="77">
        <f>[2]Cumul!$L$5</f>
        <v>260210</v>
      </c>
      <c r="N10" s="76">
        <f>[2]Cumul!$F$5</f>
        <v>0</v>
      </c>
      <c r="O10" s="30">
        <f t="shared" ref="O10" si="13">+M10-Q10-R10-S10</f>
        <v>220000</v>
      </c>
      <c r="P10" s="76">
        <f t="shared" si="12"/>
        <v>220000</v>
      </c>
      <c r="Q10" s="38">
        <f>[2]Cumul!$K$5</f>
        <v>29010</v>
      </c>
      <c r="R10" s="26">
        <f>[2]Cumul!$I$10</f>
        <v>700</v>
      </c>
      <c r="S10" s="26">
        <v>10500</v>
      </c>
      <c r="T10" s="78">
        <f>[3]Cumul!$L$5</f>
        <v>260210</v>
      </c>
      <c r="U10" s="76">
        <f>[3]Cumul!$F$5</f>
        <v>50000</v>
      </c>
      <c r="V10" s="30">
        <v>220000</v>
      </c>
      <c r="W10" s="76">
        <f t="shared" si="1"/>
        <v>170000</v>
      </c>
      <c r="X10" s="31">
        <f>[3]Cumul!$K$5</f>
        <v>29010</v>
      </c>
      <c r="Y10" s="31">
        <f>[4]Tacko!$D$21</f>
        <v>700</v>
      </c>
      <c r="Z10" s="83">
        <f>[4]Tacko!$F$24</f>
        <v>10500</v>
      </c>
      <c r="AA10" s="38">
        <f>[5]Cumul!$L$5</f>
        <v>260210</v>
      </c>
      <c r="AB10" s="76">
        <f>[5]Cumul!$F$5</f>
        <v>50000</v>
      </c>
      <c r="AC10" s="30">
        <f>220000</f>
        <v>220000</v>
      </c>
      <c r="AD10" s="76">
        <f t="shared" si="2"/>
        <v>170000</v>
      </c>
      <c r="AE10" s="26">
        <f>[5]Cumul!$K$5</f>
        <v>29010</v>
      </c>
      <c r="AF10" s="26">
        <f>[6]Tacko!$D$21</f>
        <v>700</v>
      </c>
      <c r="AG10" s="83">
        <f>[6]Tacko!$F$24</f>
        <v>10500</v>
      </c>
      <c r="AH10" s="38">
        <f>[7]Cumul!$L$5</f>
        <v>260210</v>
      </c>
      <c r="AI10" s="76">
        <f>[7]Cumul!$F$5</f>
        <v>50000</v>
      </c>
      <c r="AJ10" s="30">
        <v>220000</v>
      </c>
      <c r="AK10" s="76">
        <f t="shared" si="11"/>
        <v>170000</v>
      </c>
      <c r="AL10" s="26">
        <f>[7]Cumul!$K$5</f>
        <v>29010</v>
      </c>
      <c r="AM10" s="38">
        <f>[8]Tacko!$D$21</f>
        <v>700</v>
      </c>
      <c r="AN10" s="83">
        <f>[8]Tacko!$F$24</f>
        <v>10500</v>
      </c>
      <c r="AO10" s="38">
        <f>[9]Cumul!$L$5</f>
        <v>260210</v>
      </c>
      <c r="AP10" s="76">
        <f>[9]Cumul!$F$5</f>
        <v>50000</v>
      </c>
      <c r="AQ10" s="30">
        <v>220000</v>
      </c>
      <c r="AR10" s="76">
        <f t="shared" si="3"/>
        <v>170000</v>
      </c>
      <c r="AS10" s="38">
        <f>[9]Cumul!$K$5</f>
        <v>29010</v>
      </c>
      <c r="AT10" s="26">
        <f>[10]Tacko!$D$21</f>
        <v>700</v>
      </c>
      <c r="AU10" s="83">
        <f>[10]Tacko!$F$24</f>
        <v>10500</v>
      </c>
      <c r="AV10" s="38">
        <f>[11]Cumul!$L$5</f>
        <v>260210</v>
      </c>
      <c r="AW10" s="76">
        <f>[11]Cumul!$F$5</f>
        <v>50000</v>
      </c>
      <c r="AX10" s="30">
        <v>220000</v>
      </c>
      <c r="AY10" s="76">
        <f t="shared" si="4"/>
        <v>170000</v>
      </c>
      <c r="AZ10" s="38">
        <f>[11]Cumul!$K$5</f>
        <v>29010</v>
      </c>
      <c r="BA10" s="26">
        <f>[11]Cumul!$I$5</f>
        <v>700</v>
      </c>
      <c r="BB10" s="83">
        <f>[11]Cumul!$J$5</f>
        <v>10500</v>
      </c>
      <c r="BC10" s="38">
        <f>[11]Cumul!$L$5</f>
        <v>260210</v>
      </c>
      <c r="BD10" s="76">
        <f>[11]Cumul!$F$5</f>
        <v>50000</v>
      </c>
      <c r="BE10" s="30">
        <v>220000</v>
      </c>
      <c r="BF10" s="76">
        <f t="shared" si="5"/>
        <v>170000</v>
      </c>
      <c r="BG10" s="38">
        <f>[11]Cumul!$K$5</f>
        <v>29010</v>
      </c>
      <c r="BH10" s="26">
        <f>[11]Cumul!$I$5</f>
        <v>700</v>
      </c>
      <c r="BI10" s="83">
        <f>[11]Cumul!$J$5</f>
        <v>10500</v>
      </c>
      <c r="BJ10" s="38">
        <f>[11]Cumul!$L$5</f>
        <v>260210</v>
      </c>
      <c r="BK10" s="76">
        <f>[11]Cumul!$F$5</f>
        <v>50000</v>
      </c>
      <c r="BL10" s="30">
        <v>220000</v>
      </c>
      <c r="BM10" s="76">
        <f t="shared" si="6"/>
        <v>170000</v>
      </c>
      <c r="BN10" s="38">
        <f>[11]Cumul!$K$5</f>
        <v>29010</v>
      </c>
      <c r="BO10" s="26">
        <f>[11]Cumul!$I$5</f>
        <v>700</v>
      </c>
      <c r="BP10" s="83">
        <f>[11]Cumul!$J$5</f>
        <v>10500</v>
      </c>
      <c r="BQ10" s="38">
        <f>[11]Cumul!$L$5</f>
        <v>260210</v>
      </c>
      <c r="BR10" s="76">
        <f>[11]Cumul!$F$5</f>
        <v>50000</v>
      </c>
      <c r="BS10" s="30">
        <v>220000</v>
      </c>
      <c r="BT10" s="76">
        <f t="shared" si="7"/>
        <v>170000</v>
      </c>
      <c r="BU10" s="38">
        <f>[11]Cumul!$K$5</f>
        <v>29010</v>
      </c>
      <c r="BV10" s="26">
        <f>[11]Cumul!$I$5</f>
        <v>700</v>
      </c>
      <c r="BW10" s="83">
        <f>[11]Cumul!$J$5</f>
        <v>10500</v>
      </c>
      <c r="BX10" s="38">
        <f>[11]Cumul!$L$5</f>
        <v>260210</v>
      </c>
      <c r="BY10" s="76">
        <v>69000</v>
      </c>
      <c r="BZ10" s="30">
        <v>220000</v>
      </c>
      <c r="CA10" s="76">
        <f t="shared" si="8"/>
        <v>151000</v>
      </c>
      <c r="CB10" s="38">
        <f>[11]Cumul!$K$5</f>
        <v>29010</v>
      </c>
      <c r="CC10" s="26">
        <f>[11]Cumul!$I$5</f>
        <v>700</v>
      </c>
      <c r="CD10" s="83">
        <f>[11]Cumul!$J$5</f>
        <v>10500</v>
      </c>
      <c r="CE10" s="38">
        <f>[11]Cumul!$L$5</f>
        <v>260210</v>
      </c>
      <c r="CF10" s="76">
        <v>69000</v>
      </c>
      <c r="CG10" s="30">
        <v>220000</v>
      </c>
      <c r="CH10" s="76">
        <f t="shared" si="9"/>
        <v>151000</v>
      </c>
      <c r="CI10" s="38">
        <f>[11]Cumul!$K$5</f>
        <v>29010</v>
      </c>
      <c r="CJ10" s="26">
        <f>[11]Cumul!$I$5</f>
        <v>700</v>
      </c>
      <c r="CK10" s="83">
        <f>[11]Cumul!$J$5</f>
        <v>10500</v>
      </c>
      <c r="CL10" s="60">
        <f t="shared" si="10"/>
        <v>3122520</v>
      </c>
    </row>
    <row r="11" spans="1:90" ht="16.5" thickBot="1">
      <c r="A11" s="5"/>
      <c r="B11" s="16"/>
      <c r="C11" s="9" t="s">
        <v>20</v>
      </c>
      <c r="D11" s="17"/>
      <c r="E11" s="17"/>
      <c r="F11" s="85">
        <f>SUM(F5:F10)</f>
        <v>1421598.1330833333</v>
      </c>
      <c r="G11" s="85">
        <f>SUM(G5:G10)</f>
        <v>485000</v>
      </c>
      <c r="H11" s="28">
        <f>+F11-J11</f>
        <v>1198475.7426833333</v>
      </c>
      <c r="I11" s="29">
        <f>+H11-G11-K11</f>
        <v>709433.7658833334</v>
      </c>
      <c r="J11" s="89">
        <f t="shared" ref="J11:P11" si="14">SUM(J5:J10)</f>
        <v>223122.3904</v>
      </c>
      <c r="K11" s="89">
        <f t="shared" si="14"/>
        <v>4041.9768000000004</v>
      </c>
      <c r="L11" s="36">
        <f t="shared" si="14"/>
        <v>60629.652000000002</v>
      </c>
      <c r="M11" s="85">
        <f t="shared" si="14"/>
        <v>1421598.1330833333</v>
      </c>
      <c r="N11" s="105">
        <f t="shared" si="14"/>
        <v>49000</v>
      </c>
      <c r="O11" s="105">
        <f t="shared" si="14"/>
        <v>1133803</v>
      </c>
      <c r="P11" s="105">
        <f t="shared" si="14"/>
        <v>1193803</v>
      </c>
      <c r="Q11" s="18">
        <f t="shared" ref="Q11:AE11" si="15">SUM(Q5:Q10)</f>
        <v>223122.3904</v>
      </c>
      <c r="R11" s="18">
        <f t="shared" si="15"/>
        <v>4041.9768000000004</v>
      </c>
      <c r="S11" s="18">
        <f t="shared" si="15"/>
        <v>60629.652000000002</v>
      </c>
      <c r="T11" s="42">
        <f t="shared" si="15"/>
        <v>1421598.1330833333</v>
      </c>
      <c r="U11" s="91">
        <f t="shared" si="15"/>
        <v>85000</v>
      </c>
      <c r="V11" s="91">
        <f t="shared" si="15"/>
        <v>1133803</v>
      </c>
      <c r="W11" s="91">
        <f t="shared" si="15"/>
        <v>1048803</v>
      </c>
      <c r="X11" s="90">
        <f t="shared" si="15"/>
        <v>223122.3904</v>
      </c>
      <c r="Y11" s="90">
        <f t="shared" si="15"/>
        <v>4041.9768000000004</v>
      </c>
      <c r="Z11" s="18">
        <f t="shared" si="15"/>
        <v>60629.652000000002</v>
      </c>
      <c r="AA11" s="42">
        <f t="shared" si="15"/>
        <v>1421598.1330833333</v>
      </c>
      <c r="AB11" s="42">
        <f t="shared" si="15"/>
        <v>63000</v>
      </c>
      <c r="AC11" s="42">
        <f t="shared" si="15"/>
        <v>1133803.314</v>
      </c>
      <c r="AD11" s="42">
        <f t="shared" si="15"/>
        <v>1070803.314</v>
      </c>
      <c r="AE11" s="42">
        <f t="shared" si="15"/>
        <v>223122.3904</v>
      </c>
      <c r="AF11" s="18">
        <f>SUM(AF5:AF10)</f>
        <v>4041.9768000000004</v>
      </c>
      <c r="AG11" s="18">
        <f>SUM(AG5:AG10)</f>
        <v>60629.652000000002</v>
      </c>
      <c r="AH11" s="42">
        <f>SUM(AH5:AH10)</f>
        <v>1421598.1330833333</v>
      </c>
      <c r="AI11" s="42">
        <f t="shared" ref="AI11:AL11" si="16">SUM(AI5:AI10)</f>
        <v>69000</v>
      </c>
      <c r="AJ11" s="42">
        <f t="shared" si="16"/>
        <v>1133803</v>
      </c>
      <c r="AK11" s="42">
        <f t="shared" si="16"/>
        <v>1064803</v>
      </c>
      <c r="AL11" s="42">
        <f t="shared" si="16"/>
        <v>223122.3904</v>
      </c>
      <c r="AM11" s="18">
        <f>SUM(AM5:AM10)</f>
        <v>4041.9768000000004</v>
      </c>
      <c r="AN11" s="18">
        <f>SUM(AN5:AN10)</f>
        <v>60629.652000000002</v>
      </c>
      <c r="AO11" s="42">
        <f>SUM(AO5:AO10)</f>
        <v>1421598.1330833333</v>
      </c>
      <c r="AP11" s="42">
        <f t="shared" ref="AP11:AR11" si="17">SUM(AP5:AP10)</f>
        <v>50000</v>
      </c>
      <c r="AQ11" s="42">
        <f t="shared" si="17"/>
        <v>1133803</v>
      </c>
      <c r="AR11" s="42">
        <f t="shared" si="17"/>
        <v>1083803</v>
      </c>
      <c r="AS11" s="18">
        <f>SUM(AS5:AS10)</f>
        <v>223122.3904</v>
      </c>
      <c r="AT11" s="18">
        <f>SUM(AT5:AT10)</f>
        <v>4029.6844989799001</v>
      </c>
      <c r="AU11" s="18">
        <f>SUM(AU5:AU10)</f>
        <v>60629.652000000002</v>
      </c>
      <c r="AV11" s="42">
        <f>SUM(AV5:AV10)</f>
        <v>1421598.1330833333</v>
      </c>
      <c r="AW11" s="42">
        <f t="shared" ref="AW11:AY11" si="18">SUM(AW5:AW10)</f>
        <v>69500</v>
      </c>
      <c r="AX11" s="42">
        <f t="shared" si="18"/>
        <v>1133803</v>
      </c>
      <c r="AY11" s="42">
        <f t="shared" si="18"/>
        <v>1064303</v>
      </c>
      <c r="AZ11" s="18">
        <f>SUM(AZ5:AZ10)</f>
        <v>223122.3904</v>
      </c>
      <c r="BA11" s="18">
        <f>SUM(BA5:BA10)</f>
        <v>4041.9768000000004</v>
      </c>
      <c r="BB11" s="18">
        <f>SUM(BB5:BB10)</f>
        <v>60629.652000000002</v>
      </c>
      <c r="BC11" s="42">
        <f>SUM(BC5:BC10)</f>
        <v>1421598.1330833333</v>
      </c>
      <c r="BD11" s="42">
        <f t="shared" ref="BD11:BF11" si="19">SUM(BD5:BD10)</f>
        <v>69500</v>
      </c>
      <c r="BE11" s="42">
        <f t="shared" si="19"/>
        <v>1133803</v>
      </c>
      <c r="BF11" s="42">
        <f t="shared" si="19"/>
        <v>1064303</v>
      </c>
      <c r="BG11" s="18">
        <f>SUM(BG5:BG10)</f>
        <v>223122.3904</v>
      </c>
      <c r="BH11" s="18">
        <f>SUM(BH5:BH10)</f>
        <v>4041.9768000000004</v>
      </c>
      <c r="BI11" s="18">
        <f>SUM(BI5:BI10)</f>
        <v>60629.652000000002</v>
      </c>
      <c r="BJ11" s="42">
        <f>SUM(BJ5:BJ10)</f>
        <v>1421598.1330833333</v>
      </c>
      <c r="BK11" s="42">
        <f t="shared" ref="BK11:BM11" si="20">SUM(BK5:BK10)</f>
        <v>69500</v>
      </c>
      <c r="BL11" s="42">
        <f t="shared" si="20"/>
        <v>1133803</v>
      </c>
      <c r="BM11" s="42">
        <f t="shared" si="20"/>
        <v>1064303</v>
      </c>
      <c r="BN11" s="18">
        <f>SUM(BN5:BN10)</f>
        <v>223122.3904</v>
      </c>
      <c r="BO11" s="18">
        <f>SUM(BO5:BO10)</f>
        <v>4041.9768000000004</v>
      </c>
      <c r="BP11" s="18">
        <f>SUM(BP5:BP10)</f>
        <v>60629.652000000002</v>
      </c>
      <c r="BQ11" s="42">
        <f>SUM(BQ5:BQ10)</f>
        <v>1421598.1330833333</v>
      </c>
      <c r="BR11" s="42">
        <f t="shared" ref="BR11:BT11" si="21">SUM(BR5:BR10)</f>
        <v>251328.25946666667</v>
      </c>
      <c r="BS11" s="42">
        <f t="shared" si="21"/>
        <v>1133803</v>
      </c>
      <c r="BT11" s="42">
        <f t="shared" si="21"/>
        <v>882474.74053333327</v>
      </c>
      <c r="BU11" s="18">
        <f>SUM(BU5:BU10)</f>
        <v>223122.3904</v>
      </c>
      <c r="BV11" s="18">
        <f>SUM(BV5:BV10)</f>
        <v>4041.9768000000004</v>
      </c>
      <c r="BW11" s="18">
        <f>SUM(BW5:BW10)</f>
        <v>60629.652000000002</v>
      </c>
      <c r="BX11" s="42">
        <f>SUM(BX5:BX10)</f>
        <v>1421598.1330833333</v>
      </c>
      <c r="BY11" s="42">
        <f t="shared" ref="BY11:CA11" si="22">SUM(BY5:BY10)</f>
        <v>88500</v>
      </c>
      <c r="BZ11" s="42">
        <f t="shared" si="22"/>
        <v>1133803</v>
      </c>
      <c r="CA11" s="42">
        <f t="shared" si="22"/>
        <v>1045303</v>
      </c>
      <c r="CB11" s="18">
        <f>SUM(CB5:CB10)</f>
        <v>223122.3904</v>
      </c>
      <c r="CC11" s="18">
        <f>SUM(CC5:CC10)</f>
        <v>4041.9768000000004</v>
      </c>
      <c r="CD11" s="18">
        <f>SUM(CD5:CD10)</f>
        <v>60629.652000000002</v>
      </c>
      <c r="CE11" s="42">
        <f>SUM(CE5:CE10)</f>
        <v>1421598.1330833333</v>
      </c>
      <c r="CF11" s="42">
        <f t="shared" ref="CF11:CH11" si="23">SUM(CF5:CF10)</f>
        <v>119210</v>
      </c>
      <c r="CG11" s="42">
        <f t="shared" si="23"/>
        <v>1133803</v>
      </c>
      <c r="CH11" s="42">
        <f t="shared" si="23"/>
        <v>1014593</v>
      </c>
      <c r="CI11" s="18">
        <f>SUM(CI5:CI10)</f>
        <v>223122.3904</v>
      </c>
      <c r="CJ11" s="18">
        <f>SUM(CJ5:CJ10)</f>
        <v>4041.9768000000004</v>
      </c>
      <c r="CK11" s="18">
        <f>SUM(CK5:CK10)</f>
        <v>60629.652000000002</v>
      </c>
    </row>
    <row r="12" spans="1:90" ht="16.5" thickBot="1">
      <c r="A12" s="5"/>
      <c r="B12" s="16"/>
      <c r="C12" s="9" t="s">
        <v>34</v>
      </c>
      <c r="D12" s="17"/>
      <c r="E12" s="42">
        <f>+F11+M11+T11+AA11+AH11+AO11</f>
        <v>8529588.7984999996</v>
      </c>
      <c r="F12" s="32"/>
      <c r="G12" s="32"/>
      <c r="H12" s="28"/>
      <c r="I12" s="32"/>
      <c r="J12" s="32"/>
      <c r="K12" s="32"/>
      <c r="L12" s="32"/>
      <c r="M12" s="35"/>
      <c r="N12" s="23"/>
      <c r="O12" s="23"/>
      <c r="P12" s="23"/>
      <c r="Q12" s="23"/>
      <c r="R12" s="23"/>
      <c r="S12" s="23"/>
      <c r="T12" s="24"/>
      <c r="U12" s="23"/>
      <c r="V12" s="23"/>
      <c r="W12" s="23"/>
      <c r="X12" s="23"/>
      <c r="Y12" s="23"/>
      <c r="Z12" s="24"/>
      <c r="AA12" s="23"/>
      <c r="AB12" s="23"/>
      <c r="AC12" s="23"/>
      <c r="AD12" s="23"/>
      <c r="AE12" s="23"/>
      <c r="AF12" s="23"/>
      <c r="AG12" s="24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4"/>
      <c r="AV12" s="23"/>
      <c r="AW12" s="23"/>
      <c r="AX12" s="23"/>
      <c r="AY12" s="23"/>
      <c r="AZ12" s="23"/>
      <c r="BA12" s="23"/>
      <c r="BB12" s="24"/>
      <c r="BC12" s="23"/>
      <c r="BD12" s="23"/>
      <c r="BE12" s="23"/>
      <c r="BF12" s="23"/>
      <c r="BG12" s="23"/>
      <c r="BH12" s="23"/>
      <c r="BI12" s="24"/>
      <c r="BJ12" s="23"/>
      <c r="BK12" s="23"/>
      <c r="BL12" s="23"/>
      <c r="BM12" s="23"/>
      <c r="BN12" s="23"/>
      <c r="BO12" s="23"/>
      <c r="BP12" s="24"/>
      <c r="BQ12" s="23"/>
      <c r="BR12" s="23"/>
      <c r="BS12" s="23"/>
      <c r="BT12" s="23"/>
      <c r="BU12" s="23"/>
      <c r="BV12" s="23"/>
      <c r="BW12" s="24"/>
      <c r="BX12" s="23"/>
      <c r="BY12" s="23"/>
      <c r="BZ12" s="23"/>
      <c r="CA12" s="23"/>
      <c r="CB12" s="23"/>
      <c r="CC12" s="23"/>
      <c r="CD12" s="24"/>
      <c r="CE12" s="23"/>
      <c r="CF12" s="23"/>
      <c r="CG12" s="23"/>
      <c r="CH12" s="23"/>
      <c r="CI12" s="23"/>
      <c r="CJ12" s="23"/>
      <c r="CK12" s="24"/>
      <c r="CL12" s="92">
        <f>SUM(CL5:CL10)</f>
        <v>17059177.596999999</v>
      </c>
    </row>
    <row r="13" spans="1:90">
      <c r="A13" s="1"/>
      <c r="B13" s="2"/>
      <c r="C13" s="2"/>
      <c r="D13" s="2"/>
      <c r="E13" s="20"/>
      <c r="F13" s="2"/>
      <c r="G13" s="2"/>
      <c r="H13" s="2"/>
      <c r="I13" s="2"/>
      <c r="J13" s="21"/>
      <c r="K13" s="21"/>
      <c r="L13" s="2"/>
      <c r="M13" s="2"/>
      <c r="N13" s="2"/>
      <c r="O13" s="2"/>
      <c r="P13" s="2"/>
      <c r="Q13" s="21"/>
      <c r="R13" s="2"/>
      <c r="S13" s="2"/>
      <c r="T13" s="2"/>
      <c r="U13" s="2"/>
      <c r="V13" s="2"/>
      <c r="W13" s="2"/>
      <c r="X13" s="21"/>
      <c r="Y13" s="2"/>
      <c r="Z13" s="2"/>
      <c r="AA13" s="2"/>
      <c r="AB13" s="2"/>
      <c r="AC13" s="2"/>
      <c r="AD13" s="2"/>
      <c r="AE13" s="21"/>
      <c r="AF13" s="2"/>
      <c r="AG13" s="2"/>
      <c r="AH13" s="2"/>
      <c r="AI13" s="2"/>
      <c r="AJ13" s="2"/>
      <c r="AK13" s="2"/>
      <c r="AL13" s="21"/>
      <c r="AM13" s="2"/>
      <c r="AN13" s="2"/>
      <c r="AO13" s="2"/>
      <c r="AP13" s="2"/>
      <c r="AQ13" s="2"/>
      <c r="AR13" s="2"/>
      <c r="AS13" s="21"/>
      <c r="AT13" s="2"/>
      <c r="AU13" s="2"/>
      <c r="AV13" s="2"/>
      <c r="AW13" s="2"/>
      <c r="AX13" s="2"/>
      <c r="AY13" s="2"/>
      <c r="AZ13" s="21"/>
      <c r="BA13" s="2"/>
      <c r="BB13" s="2"/>
      <c r="BC13" s="2"/>
      <c r="BJ13" s="2"/>
      <c r="BQ13" s="2"/>
      <c r="BX13" s="2"/>
      <c r="CE13" s="2"/>
    </row>
    <row r="14" spans="1:90">
      <c r="A14" s="1"/>
      <c r="B14" s="2"/>
      <c r="C14" s="2"/>
      <c r="D14" s="2"/>
      <c r="E14" s="20"/>
      <c r="F14" s="21"/>
      <c r="G14" s="2"/>
      <c r="H14" s="2"/>
      <c r="I14" s="2"/>
      <c r="J14" s="21"/>
      <c r="K14" s="60"/>
      <c r="L14" s="22"/>
      <c r="M14" s="21"/>
      <c r="N14" s="2"/>
      <c r="O14" s="21"/>
      <c r="P14" s="2"/>
      <c r="Q14" s="2"/>
      <c r="R14" s="2"/>
      <c r="S14" s="2"/>
      <c r="T14" s="21"/>
      <c r="U14" s="2"/>
      <c r="V14" s="2"/>
      <c r="W14" s="2"/>
      <c r="X14" s="2"/>
      <c r="Y14" s="2"/>
      <c r="Z14" s="21"/>
      <c r="AA14" s="2"/>
      <c r="AB14" s="2"/>
      <c r="AC14" s="2"/>
      <c r="AD14" s="2"/>
      <c r="AE14" s="2"/>
      <c r="AF14" s="2"/>
      <c r="AG14" s="21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1"/>
      <c r="AV14" s="2"/>
      <c r="AW14" s="2"/>
      <c r="AX14" s="2"/>
      <c r="AY14" s="2"/>
      <c r="AZ14" s="2"/>
      <c r="BA14" s="21"/>
      <c r="BB14" s="21"/>
      <c r="BC14" s="21"/>
      <c r="BJ14" s="21"/>
      <c r="BQ14" s="21"/>
      <c r="BX14" s="21"/>
      <c r="CE14" s="21"/>
    </row>
    <row r="15" spans="1:90" ht="15">
      <c r="A15" s="1"/>
      <c r="B15" s="21"/>
      <c r="C15" s="2"/>
      <c r="D15" s="2"/>
      <c r="E15" s="41"/>
      <c r="F15" s="21"/>
      <c r="G15" s="2"/>
      <c r="H15" s="21"/>
      <c r="I15" s="2"/>
      <c r="J15" s="19"/>
      <c r="K15" s="60"/>
      <c r="L15" s="19"/>
      <c r="M15" s="21"/>
      <c r="N15" s="2"/>
      <c r="AA15" s="2"/>
    </row>
    <row r="16" spans="1:90">
      <c r="A16" s="1"/>
      <c r="B16" s="21"/>
      <c r="C16" s="19"/>
      <c r="D16" s="2"/>
      <c r="E16" s="40"/>
      <c r="F16" s="21"/>
      <c r="G16" s="2"/>
      <c r="H16" s="2"/>
      <c r="I16" s="2"/>
      <c r="J16" s="21"/>
      <c r="K16" s="21"/>
      <c r="L16" s="2"/>
      <c r="M16" s="21"/>
      <c r="N16" s="2"/>
      <c r="AA16" s="2"/>
    </row>
    <row r="17" spans="1:87">
      <c r="A17" s="1"/>
      <c r="B17" s="2"/>
      <c r="C17" s="2"/>
      <c r="D17" s="2"/>
      <c r="E17" s="22"/>
      <c r="F17" s="21"/>
      <c r="G17" s="21"/>
      <c r="H17" s="93"/>
      <c r="I17" s="21"/>
      <c r="J17" s="21"/>
      <c r="K17" s="2"/>
      <c r="L17" s="2"/>
      <c r="M17" s="21"/>
      <c r="N17" s="2"/>
      <c r="AA17" s="2"/>
      <c r="AY17" s="60"/>
      <c r="CI17" s="60"/>
    </row>
    <row r="18" spans="1:87">
      <c r="A18" s="1"/>
      <c r="B18" s="2"/>
      <c r="C18" s="2"/>
      <c r="D18" s="2"/>
      <c r="E18" s="2"/>
      <c r="F18" s="2"/>
      <c r="G18" s="2"/>
      <c r="H18" s="21"/>
      <c r="I18" s="21"/>
      <c r="J18" s="2"/>
      <c r="K18" s="2"/>
      <c r="L18" s="2"/>
      <c r="M18" s="21"/>
      <c r="N18" s="2"/>
      <c r="AA18" s="2"/>
      <c r="CI18" s="60"/>
    </row>
    <row r="19" spans="1:87" ht="15.75" thickBot="1">
      <c r="A19" s="5"/>
      <c r="B19" s="45"/>
      <c r="C19" s="45"/>
      <c r="D19" s="45"/>
      <c r="E19" s="45"/>
      <c r="F19" s="84"/>
      <c r="G19" s="45"/>
      <c r="H19" s="45"/>
      <c r="I19" s="45"/>
      <c r="J19" s="45"/>
      <c r="K19" s="45"/>
      <c r="L19" s="45"/>
      <c r="M19" s="21"/>
      <c r="N19" s="2"/>
      <c r="AA19" s="2"/>
    </row>
    <row r="20" spans="1:87" ht="16.5" thickBot="1">
      <c r="A20" s="43"/>
      <c r="B20" s="107" t="s">
        <v>41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9"/>
      <c r="M20" s="21"/>
      <c r="N20" s="2"/>
      <c r="AA20" s="2"/>
    </row>
    <row r="21" spans="1:87" ht="13.5" thickBot="1">
      <c r="L21" s="2"/>
      <c r="M21" s="21"/>
      <c r="N21" s="2"/>
      <c r="O21" s="27"/>
      <c r="AA21" s="2"/>
    </row>
    <row r="22" spans="1:87" s="68" customFormat="1" ht="15">
      <c r="B22" s="48" t="s">
        <v>0</v>
      </c>
      <c r="C22" s="49" t="s">
        <v>1</v>
      </c>
      <c r="D22" s="49" t="s">
        <v>2</v>
      </c>
      <c r="E22" s="50" t="s">
        <v>3</v>
      </c>
      <c r="F22" s="50" t="s">
        <v>36</v>
      </c>
      <c r="G22" s="69" t="s">
        <v>37</v>
      </c>
      <c r="H22" s="70">
        <v>447110</v>
      </c>
      <c r="I22" s="71">
        <v>431000</v>
      </c>
      <c r="J22" s="71">
        <v>425000</v>
      </c>
      <c r="K22" s="71" t="s">
        <v>26</v>
      </c>
      <c r="L22" s="71" t="s">
        <v>40</v>
      </c>
      <c r="M22" s="72"/>
      <c r="N22" s="73"/>
    </row>
    <row r="23" spans="1:87" ht="15">
      <c r="B23" s="57" t="s">
        <v>7</v>
      </c>
      <c r="C23" s="56" t="s">
        <v>8</v>
      </c>
      <c r="D23" s="56" t="s">
        <v>9</v>
      </c>
      <c r="E23" s="56" t="s">
        <v>33</v>
      </c>
      <c r="F23" s="58">
        <f>+CL6</f>
        <v>6760459.0130000012</v>
      </c>
      <c r="G23" s="28">
        <f>L6+S6+Z6+AG6+AN6+AU6+BB6+BI6+BP6+BW6+CD6+CK6</f>
        <v>126000</v>
      </c>
      <c r="H23" s="39">
        <f>+J6+Q6+X6+AE6+AL6+AS6+AZ6+BG6+BN6+BU6+CB6+CI6</f>
        <v>1675646.4047999999</v>
      </c>
      <c r="I23" s="39">
        <f>+K6+L6+R6+S6+Y6+Z6+AF6+AG6+AM6+AN6+AT6+AU6+BA6+BB6+BH6+BO6+BP6+BV6+BW6+CC6+CD6+CJ6+CK6+CK6</f>
        <v>134400</v>
      </c>
      <c r="J23" s="39">
        <f>G6+N6+U6+AB6+AI6+AP6+AW6+BK6+BR6+BY6+CF6</f>
        <v>351000</v>
      </c>
      <c r="K23" s="39">
        <f>J23</f>
        <v>351000</v>
      </c>
      <c r="L23" s="44">
        <f t="shared" ref="L23:L28" si="24">+J23-K23</f>
        <v>0</v>
      </c>
      <c r="M23" s="21"/>
      <c r="N23" s="2"/>
    </row>
    <row r="24" spans="1:87" ht="15">
      <c r="B24" s="57" t="s">
        <v>7</v>
      </c>
      <c r="C24" s="56" t="s">
        <v>8</v>
      </c>
      <c r="D24" s="56" t="s">
        <v>10</v>
      </c>
      <c r="E24" s="56" t="s">
        <v>11</v>
      </c>
      <c r="F24" s="58">
        <f>+CL7</f>
        <v>3822725.2399999988</v>
      </c>
      <c r="G24" s="28">
        <f>L7+S7+Z7+AG7+AN7+AU7+BB7+BI7+BP7+BW7+CD7+CK7</f>
        <v>126000</v>
      </c>
      <c r="H24" s="39">
        <f>+J7+Q7+X7+AE7+AL7+AS7+AZ7+BG7+BN7+BU7+CB7+CI7</f>
        <v>590944.70399999991</v>
      </c>
      <c r="I24" s="39">
        <f>+K7+L7+R7+S7+Y7+Z7+AF7+AG7+AM7+AN7+AT7+AU7+BA7+BB7+BH7+BO7+BP7+BV7+BW7+CC7+CD7+CJ7+CK7+CK7</f>
        <v>134400</v>
      </c>
      <c r="J24" s="39">
        <f>G7+N7+U7+AB7+AI7+AP7+AW7+BK7+BR7+BY7+CF7</f>
        <v>200710</v>
      </c>
      <c r="K24" s="39">
        <f>J24</f>
        <v>200710</v>
      </c>
      <c r="L24" s="44">
        <f t="shared" si="24"/>
        <v>0</v>
      </c>
      <c r="M24" s="21"/>
      <c r="N24" s="2"/>
    </row>
    <row r="25" spans="1:87" ht="15">
      <c r="B25" s="57" t="s">
        <v>7</v>
      </c>
      <c r="C25" s="56" t="s">
        <v>29</v>
      </c>
      <c r="D25" s="56" t="s">
        <v>30</v>
      </c>
      <c r="E25" s="56" t="s">
        <v>39</v>
      </c>
      <c r="F25" s="58">
        <f>+CL5</f>
        <v>1275347.6800000004</v>
      </c>
      <c r="G25" s="28">
        <v>126000</v>
      </c>
      <c r="H25" s="39">
        <f>J5+Q5+X5+AE5+AL5+AS5+AZ5+BG5+BN5+BU5+CB5+CI5</f>
        <v>51140.447999999982</v>
      </c>
      <c r="I25" s="39">
        <f>+K5+L5+R5+S5+Y5+Z5+AF5+AG5+AM5+AN5+AT5+AU5+BA5+BB5+BH5+BI5+BO5+BP5+BV5+BW5+CC5+CD5+CJ5+CK5</f>
        <v>134400</v>
      </c>
      <c r="J25" s="39">
        <f>G5+N5+U5+AB5+AI5+AP5+AW5+BD5+BK5+BR5+CF5</f>
        <v>55409</v>
      </c>
      <c r="K25" s="39">
        <f t="shared" ref="K25:K28" si="25">J25</f>
        <v>55409</v>
      </c>
      <c r="L25" s="44"/>
      <c r="M25" s="21"/>
      <c r="N25" s="2"/>
    </row>
    <row r="26" spans="1:87" ht="15">
      <c r="B26" s="57" t="s">
        <v>7</v>
      </c>
      <c r="C26" s="56" t="s">
        <v>12</v>
      </c>
      <c r="D26" s="56" t="s">
        <v>13</v>
      </c>
      <c r="E26" s="56" t="s">
        <v>14</v>
      </c>
      <c r="F26" s="58">
        <f>+CL8</f>
        <v>1004607.0560000003</v>
      </c>
      <c r="G26" s="28">
        <f>L8+S8+Z8+AG8+AN8+AU8+BB8+BI8+BP8+BW8+CD8+CK8</f>
        <v>103938.69600000004</v>
      </c>
      <c r="H26" s="39">
        <f>J8+Q8+X8+AE8+AL8+AS8</f>
        <v>0</v>
      </c>
      <c r="I26" s="39">
        <f>K8+L8+R8+S8+Y8+Z8+AF8+AG8+AM8+AN8+AT8+AU8+BA8+BB8+BH8+BI8+BO8+BP8+BV8+BW8+CC8+CD8+CJ8+CK8</f>
        <v>110862.22520000004</v>
      </c>
      <c r="J26" s="39">
        <f>G8+N8+U8+AB8+AI8+AP8+AW8+BD8+BK8+BY8+CF8+BR8</f>
        <v>181239.25946666667</v>
      </c>
      <c r="K26" s="39">
        <f t="shared" si="25"/>
        <v>181239.25946666667</v>
      </c>
      <c r="L26" s="44">
        <f t="shared" si="24"/>
        <v>0</v>
      </c>
      <c r="M26" s="21"/>
      <c r="N26" s="2"/>
    </row>
    <row r="27" spans="1:87" ht="15">
      <c r="B27" s="57" t="s">
        <v>7</v>
      </c>
      <c r="C27" s="56" t="s">
        <v>8</v>
      </c>
      <c r="D27" s="56" t="s">
        <v>15</v>
      </c>
      <c r="E27" s="56" t="s">
        <v>16</v>
      </c>
      <c r="F27" s="58">
        <f>+CL9</f>
        <v>1073518.6079999998</v>
      </c>
      <c r="G27" s="28">
        <f t="shared" ref="G27:G28" si="26">L9+S9+Z9+AG9+AN9+AU9+BB9+BI9+BP9+BW9+CD9+CK9</f>
        <v>119617.12799999998</v>
      </c>
      <c r="H27" s="39">
        <f>J9+Q9+X9+AE9+AL9+AS9+AZ9+BG9+BN9+BU9+CB9+CI9</f>
        <v>11617.128000000012</v>
      </c>
      <c r="I27" s="39">
        <f t="shared" ref="I27:I28" si="27">K9+L9+R9+S9+Y9+Z9+AF9+AG9+AM9+AN9+AT9+AU9+BA9+BB9+BH9+BI9+BO9+BP9+BV9+BW9+CC9+CD9+CJ9+CK9</f>
        <v>127585.02809897991</v>
      </c>
      <c r="J27" s="39">
        <f>G9+N9+U9+AB9+AI9+AP9+AW9+BD9+BK9+BY9+CF9+BR9</f>
        <v>142180</v>
      </c>
      <c r="K27" s="39">
        <f t="shared" si="25"/>
        <v>142180</v>
      </c>
      <c r="L27" s="44">
        <f t="shared" si="24"/>
        <v>0</v>
      </c>
      <c r="M27" s="21"/>
      <c r="N27" s="2"/>
    </row>
    <row r="28" spans="1:87" ht="15">
      <c r="B28" s="57" t="s">
        <v>7</v>
      </c>
      <c r="C28" s="56" t="s">
        <v>17</v>
      </c>
      <c r="D28" s="56" t="s">
        <v>18</v>
      </c>
      <c r="E28" s="56" t="s">
        <v>19</v>
      </c>
      <c r="F28" s="58">
        <f>+CL10</f>
        <v>3122520</v>
      </c>
      <c r="G28" s="28">
        <f t="shared" si="26"/>
        <v>126000</v>
      </c>
      <c r="H28" s="39">
        <f>J10+Q10+X10+AE10+AL10+AS10+AZ10+BG10+BN10+BU10+CB10+CI10</f>
        <v>348120</v>
      </c>
      <c r="I28" s="39">
        <f t="shared" si="27"/>
        <v>134400</v>
      </c>
      <c r="J28" s="39">
        <f>G10+N10+U10+AB10+AI10+AP10+AW10+BD10+BK10+BY10+CF10+BR10</f>
        <v>538000</v>
      </c>
      <c r="K28" s="39">
        <f t="shared" si="25"/>
        <v>538000</v>
      </c>
      <c r="L28" s="44">
        <f t="shared" si="24"/>
        <v>0</v>
      </c>
    </row>
    <row r="29" spans="1:87" ht="16.5" thickBot="1">
      <c r="B29" s="51"/>
      <c r="C29" s="52" t="s">
        <v>35</v>
      </c>
      <c r="D29" s="53"/>
      <c r="E29" s="54"/>
      <c r="F29" s="54">
        <f t="shared" ref="F29:K29" si="28">SUM(F23:F28)</f>
        <v>17059177.596999999</v>
      </c>
      <c r="G29" s="46">
        <f t="shared" si="28"/>
        <v>727555.82400000002</v>
      </c>
      <c r="H29" s="46">
        <f t="shared" si="28"/>
        <v>2677468.6847999995</v>
      </c>
      <c r="I29" s="46">
        <f t="shared" si="28"/>
        <v>776047.25329897995</v>
      </c>
      <c r="J29" s="46">
        <f t="shared" si="28"/>
        <v>1468538.2594666667</v>
      </c>
      <c r="K29" s="46">
        <f t="shared" si="28"/>
        <v>1468538.2594666667</v>
      </c>
      <c r="L29" s="55">
        <f>+J29-K29</f>
        <v>0</v>
      </c>
    </row>
    <row r="31" spans="1:87">
      <c r="F31" s="59"/>
    </row>
    <row r="32" spans="1:87">
      <c r="H32" s="60"/>
    </row>
    <row r="33" spans="6:8">
      <c r="F33" s="60"/>
    </row>
    <row r="34" spans="6:8">
      <c r="F34" s="60"/>
    </row>
    <row r="41" spans="6:8">
      <c r="H41" s="59"/>
    </row>
  </sheetData>
  <mergeCells count="13">
    <mergeCell ref="BQ3:BW3"/>
    <mergeCell ref="BX3:CD3"/>
    <mergeCell ref="CE3:CK3"/>
    <mergeCell ref="AV3:BB3"/>
    <mergeCell ref="BC3:BI3"/>
    <mergeCell ref="BJ3:BP3"/>
    <mergeCell ref="A1:J1"/>
    <mergeCell ref="B20:L20"/>
    <mergeCell ref="AA3:AG3"/>
    <mergeCell ref="AH3:AN3"/>
    <mergeCell ref="AO3:AU3"/>
    <mergeCell ref="N3:S3"/>
    <mergeCell ref="T3:Z3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 salaire</vt:lpstr>
      <vt:lpstr>Feuil2</vt:lpstr>
      <vt:lpstr>Feuil3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ordinateur</dc:creator>
  <cp:lastModifiedBy>SAF</cp:lastModifiedBy>
  <cp:lastPrinted>2013-01-29T17:11:35Z</cp:lastPrinted>
  <dcterms:created xsi:type="dcterms:W3CDTF">2011-07-06T10:03:57Z</dcterms:created>
  <dcterms:modified xsi:type="dcterms:W3CDTF">2015-02-04T16:48:52Z</dcterms:modified>
</cp:coreProperties>
</file>